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120" yWindow="105" windowWidth="15120" windowHeight="8010"/>
  </bookViews>
  <sheets>
    <sheet name="Лист1" sheetId="1" r:id="rId1"/>
    <sheet name="Лист2" sheetId="2" r:id="rId2"/>
    <sheet name="Лист3" sheetId="3" r:id="rId3"/>
  </sheets>
  <calcPr calcId="144525"/>
</workbook>
</file>

<file path=xl/calcChain.xml><?xml version="1.0" encoding="utf-8"?>
<calcChain xmlns="http://schemas.openxmlformats.org/spreadsheetml/2006/main">
  <c r="BU41" i="1" l="1"/>
  <c r="BU39" i="1" s="1"/>
  <c r="BU25" i="1"/>
  <c r="CD39" i="1"/>
  <c r="CC39" i="1"/>
  <c r="CB39" i="1"/>
  <c r="BY39" i="1"/>
  <c r="BX39" i="1"/>
  <c r="BW39" i="1"/>
  <c r="BT39" i="1"/>
  <c r="BS39" i="1"/>
  <c r="BR39" i="1"/>
  <c r="BN39" i="1"/>
  <c r="BM39" i="1"/>
  <c r="BL39" i="1"/>
  <c r="BK39" i="1"/>
  <c r="BJ39" i="1"/>
  <c r="BI39" i="1"/>
  <c r="BE39" i="1"/>
  <c r="BD39" i="1"/>
  <c r="BC39" i="1"/>
  <c r="AZ39" i="1"/>
  <c r="AY39" i="1"/>
  <c r="AX39" i="1"/>
  <c r="AU39" i="1"/>
  <c r="AT39" i="1"/>
  <c r="AS39" i="1"/>
  <c r="AO39" i="1"/>
  <c r="AN39" i="1"/>
  <c r="AM39" i="1"/>
  <c r="AL39" i="1"/>
  <c r="AK39" i="1"/>
  <c r="AJ39" i="1"/>
  <c r="DI45" i="1"/>
  <c r="DH45" i="1"/>
  <c r="DG45" i="1"/>
  <c r="DF45" i="1"/>
  <c r="DD45" i="1"/>
  <c r="DC45" i="1"/>
  <c r="DB45" i="1"/>
  <c r="DA45" i="1"/>
  <c r="CY45" i="1"/>
  <c r="CX45" i="1"/>
  <c r="CW45" i="1"/>
  <c r="CV45" i="1"/>
  <c r="CT45" i="1"/>
  <c r="CS45" i="1"/>
  <c r="CR45" i="1"/>
  <c r="CP45" i="1" s="1"/>
  <c r="CQ45" i="1"/>
  <c r="CO45" i="1"/>
  <c r="CN45" i="1"/>
  <c r="CM45" i="1"/>
  <c r="CL45" i="1"/>
  <c r="CJ45" i="1"/>
  <c r="CI45" i="1"/>
  <c r="CH45" i="1"/>
  <c r="CG45" i="1"/>
  <c r="CA45" i="1"/>
  <c r="BV45" i="1"/>
  <c r="BQ45" i="1"/>
  <c r="BH45" i="1"/>
  <c r="BG45" i="1"/>
  <c r="BB45" i="1"/>
  <c r="AW45" i="1"/>
  <c r="AR45" i="1"/>
  <c r="AI45" i="1"/>
  <c r="AH45" i="1"/>
  <c r="AV41" i="1"/>
  <c r="AV39" i="1" s="1"/>
  <c r="AV25" i="1"/>
  <c r="BP75" i="1"/>
  <c r="AQ75" i="1"/>
  <c r="CK45" i="1" l="1"/>
  <c r="DE45" i="1"/>
  <c r="CU45" i="1"/>
  <c r="CF45" i="1"/>
  <c r="CZ45" i="1"/>
  <c r="DI76" i="1"/>
  <c r="DH76" i="1"/>
  <c r="DG76" i="1"/>
  <c r="DF76" i="1"/>
  <c r="DD76" i="1"/>
  <c r="DC76" i="1"/>
  <c r="DB76" i="1"/>
  <c r="DA76" i="1"/>
  <c r="CY76" i="1"/>
  <c r="CX76" i="1"/>
  <c r="CW76" i="1"/>
  <c r="CV76" i="1"/>
  <c r="CT76" i="1"/>
  <c r="CS76" i="1"/>
  <c r="CR76" i="1"/>
  <c r="CQ76" i="1"/>
  <c r="CP76" i="1" s="1"/>
  <c r="CO76" i="1"/>
  <c r="CN76" i="1"/>
  <c r="CM76" i="1"/>
  <c r="CL76" i="1"/>
  <c r="CJ76" i="1"/>
  <c r="CI76" i="1"/>
  <c r="CH76" i="1"/>
  <c r="CG76" i="1"/>
  <c r="CA76" i="1"/>
  <c r="BV76" i="1"/>
  <c r="BQ76" i="1"/>
  <c r="BH76" i="1"/>
  <c r="BG76" i="1"/>
  <c r="BB76" i="1"/>
  <c r="AW76" i="1"/>
  <c r="AR76" i="1"/>
  <c r="AI76" i="1"/>
  <c r="AH76" i="1"/>
  <c r="DI75" i="1"/>
  <c r="DH75" i="1"/>
  <c r="DG75" i="1"/>
  <c r="DF75" i="1"/>
  <c r="DD75" i="1"/>
  <c r="DC75" i="1"/>
  <c r="DB75" i="1"/>
  <c r="CZ75" i="1" s="1"/>
  <c r="DA75" i="1"/>
  <c r="CX75" i="1"/>
  <c r="CW75" i="1"/>
  <c r="CV75" i="1"/>
  <c r="CT75" i="1"/>
  <c r="CS75" i="1"/>
  <c r="CR75" i="1"/>
  <c r="CP75" i="1" s="1"/>
  <c r="CQ75" i="1"/>
  <c r="CO75" i="1"/>
  <c r="CN75" i="1"/>
  <c r="CM75" i="1"/>
  <c r="CL75" i="1"/>
  <c r="CI75" i="1"/>
  <c r="CH75" i="1"/>
  <c r="CG75" i="1"/>
  <c r="CA75" i="1"/>
  <c r="BV75" i="1"/>
  <c r="BQ75" i="1"/>
  <c r="CY75" i="1"/>
  <c r="BO75" i="1"/>
  <c r="BG75" i="1" s="1"/>
  <c r="BH75" i="1"/>
  <c r="BB75" i="1"/>
  <c r="AW75" i="1"/>
  <c r="AR75" i="1"/>
  <c r="CJ75" i="1"/>
  <c r="AP75" i="1"/>
  <c r="AH75" i="1" s="1"/>
  <c r="AI75" i="1"/>
  <c r="DI74" i="1"/>
  <c r="DH74" i="1"/>
  <c r="DG74" i="1"/>
  <c r="DF74" i="1"/>
  <c r="DD74" i="1"/>
  <c r="DC74" i="1"/>
  <c r="DB74" i="1"/>
  <c r="DA74" i="1"/>
  <c r="CY74" i="1"/>
  <c r="CX74" i="1"/>
  <c r="CW74" i="1"/>
  <c r="CV74" i="1"/>
  <c r="CT74" i="1"/>
  <c r="CS74" i="1"/>
  <c r="CR74" i="1"/>
  <c r="CQ74" i="1"/>
  <c r="CO74" i="1"/>
  <c r="CN74" i="1"/>
  <c r="CM74" i="1"/>
  <c r="CL74" i="1"/>
  <c r="CJ74" i="1"/>
  <c r="CI74" i="1"/>
  <c r="CF74" i="1" s="1"/>
  <c r="CH74" i="1"/>
  <c r="CG74" i="1"/>
  <c r="CA74" i="1"/>
  <c r="BV74" i="1"/>
  <c r="BQ74" i="1"/>
  <c r="BH74" i="1"/>
  <c r="BG74" i="1"/>
  <c r="BB74" i="1"/>
  <c r="AW74" i="1"/>
  <c r="AR74" i="1"/>
  <c r="AI74" i="1"/>
  <c r="AH74" i="1"/>
  <c r="DI73" i="1"/>
  <c r="DH73" i="1"/>
  <c r="DG73" i="1"/>
  <c r="DF73" i="1"/>
  <c r="DD73" i="1"/>
  <c r="DC73" i="1"/>
  <c r="DB73" i="1"/>
  <c r="DA73" i="1"/>
  <c r="CY73" i="1"/>
  <c r="CX73" i="1"/>
  <c r="CW73" i="1"/>
  <c r="CV73" i="1"/>
  <c r="CT73" i="1"/>
  <c r="CS73" i="1"/>
  <c r="CR73" i="1"/>
  <c r="CP73" i="1" s="1"/>
  <c r="CQ73" i="1"/>
  <c r="CO73" i="1"/>
  <c r="CN73" i="1"/>
  <c r="CM73" i="1"/>
  <c r="CL73" i="1"/>
  <c r="CJ73" i="1"/>
  <c r="CI73" i="1"/>
  <c r="CH73" i="1"/>
  <c r="CG73" i="1"/>
  <c r="CA73" i="1"/>
  <c r="BV73" i="1"/>
  <c r="BQ73" i="1"/>
  <c r="BH73" i="1"/>
  <c r="BG73" i="1"/>
  <c r="BB73" i="1"/>
  <c r="AW73" i="1"/>
  <c r="AR73" i="1"/>
  <c r="AI73" i="1"/>
  <c r="AH73" i="1"/>
  <c r="DI72" i="1"/>
  <c r="DH72" i="1"/>
  <c r="DG72" i="1"/>
  <c r="DF72" i="1"/>
  <c r="DD72" i="1"/>
  <c r="DC72" i="1"/>
  <c r="DB72" i="1"/>
  <c r="DA72" i="1"/>
  <c r="CZ72" i="1" s="1"/>
  <c r="CY72" i="1"/>
  <c r="CX72" i="1"/>
  <c r="CW72" i="1"/>
  <c r="CV72" i="1"/>
  <c r="CT72" i="1"/>
  <c r="CS72" i="1"/>
  <c r="CR72" i="1"/>
  <c r="CQ72" i="1"/>
  <c r="CO72" i="1"/>
  <c r="CN72" i="1"/>
  <c r="CM72" i="1"/>
  <c r="CL72" i="1"/>
  <c r="CJ72" i="1"/>
  <c r="CI72" i="1"/>
  <c r="CH72" i="1"/>
  <c r="CG72" i="1"/>
  <c r="CA72" i="1"/>
  <c r="BV72" i="1"/>
  <c r="BQ72" i="1"/>
  <c r="BH72" i="1"/>
  <c r="BG72" i="1"/>
  <c r="BB72" i="1"/>
  <c r="AW72" i="1"/>
  <c r="AR72" i="1"/>
  <c r="AI72" i="1"/>
  <c r="AH72" i="1"/>
  <c r="DI71" i="1"/>
  <c r="DH71" i="1"/>
  <c r="DG71" i="1"/>
  <c r="DF71" i="1"/>
  <c r="DD71" i="1"/>
  <c r="DC71" i="1"/>
  <c r="DB71" i="1"/>
  <c r="DA71" i="1"/>
  <c r="CY71" i="1"/>
  <c r="CX71" i="1"/>
  <c r="CW71" i="1"/>
  <c r="CV71" i="1"/>
  <c r="CT71" i="1"/>
  <c r="CS71" i="1"/>
  <c r="CR71" i="1"/>
  <c r="CQ71" i="1"/>
  <c r="CO71" i="1"/>
  <c r="CN71" i="1"/>
  <c r="CM71" i="1"/>
  <c r="CL71" i="1"/>
  <c r="CJ71" i="1"/>
  <c r="CI71" i="1"/>
  <c r="CH71" i="1"/>
  <c r="CG71" i="1"/>
  <c r="CA71" i="1"/>
  <c r="BV71" i="1"/>
  <c r="BQ71" i="1"/>
  <c r="BH71" i="1"/>
  <c r="BG71" i="1"/>
  <c r="BB71" i="1"/>
  <c r="AW71" i="1"/>
  <c r="AR71" i="1"/>
  <c r="AI71" i="1"/>
  <c r="AH71" i="1"/>
  <c r="DI70" i="1"/>
  <c r="DH70" i="1"/>
  <c r="DG70" i="1"/>
  <c r="DF70" i="1"/>
  <c r="DD70" i="1"/>
  <c r="DC70" i="1"/>
  <c r="DB70" i="1"/>
  <c r="DA70" i="1"/>
  <c r="CX70" i="1"/>
  <c r="CW70" i="1"/>
  <c r="CV70" i="1"/>
  <c r="CT70" i="1"/>
  <c r="CS70" i="1"/>
  <c r="CR70" i="1"/>
  <c r="CQ70" i="1"/>
  <c r="CP70" i="1" s="1"/>
  <c r="CO70" i="1"/>
  <c r="CN70" i="1"/>
  <c r="CM70" i="1"/>
  <c r="CL70" i="1"/>
  <c r="CI70" i="1"/>
  <c r="CH70" i="1"/>
  <c r="CG70" i="1"/>
  <c r="CA70" i="1"/>
  <c r="BV70" i="1"/>
  <c r="BQ70" i="1"/>
  <c r="BP70" i="1"/>
  <c r="CY70" i="1" s="1"/>
  <c r="BO70" i="1"/>
  <c r="BG70" i="1" s="1"/>
  <c r="BB70" i="1"/>
  <c r="AW70" i="1"/>
  <c r="AR70" i="1"/>
  <c r="AQ70" i="1"/>
  <c r="CJ70" i="1" s="1"/>
  <c r="AP70" i="1"/>
  <c r="AH70" i="1" s="1"/>
  <c r="DI69" i="1"/>
  <c r="DH69" i="1"/>
  <c r="DG69" i="1"/>
  <c r="DF69" i="1"/>
  <c r="DD69" i="1"/>
  <c r="DC69" i="1"/>
  <c r="CZ69" i="1" s="1"/>
  <c r="DB69" i="1"/>
  <c r="DA69" i="1"/>
  <c r="CX69" i="1"/>
  <c r="CW69" i="1"/>
  <c r="CV69" i="1"/>
  <c r="CT69" i="1"/>
  <c r="CS69" i="1"/>
  <c r="CP69" i="1" s="1"/>
  <c r="CR69" i="1"/>
  <c r="CQ69" i="1"/>
  <c r="CO69" i="1"/>
  <c r="CN69" i="1"/>
  <c r="CM69" i="1"/>
  <c r="CL69" i="1"/>
  <c r="CK69" i="1" s="1"/>
  <c r="CI69" i="1"/>
  <c r="CH69" i="1"/>
  <c r="CG69" i="1"/>
  <c r="CA69" i="1"/>
  <c r="BV69" i="1"/>
  <c r="BQ69" i="1"/>
  <c r="BP69" i="1"/>
  <c r="CY69" i="1" s="1"/>
  <c r="BO69" i="1"/>
  <c r="BO63" i="1" s="1"/>
  <c r="BO61" i="1" s="1"/>
  <c r="BO59" i="1" s="1"/>
  <c r="BH69" i="1"/>
  <c r="BB69" i="1"/>
  <c r="AW69" i="1"/>
  <c r="AR69" i="1"/>
  <c r="AQ69" i="1"/>
  <c r="CJ69" i="1" s="1"/>
  <c r="AP69" i="1"/>
  <c r="AH69" i="1"/>
  <c r="DI68" i="1"/>
  <c r="DH68" i="1"/>
  <c r="DG68" i="1"/>
  <c r="DF68" i="1"/>
  <c r="DD68" i="1"/>
  <c r="DC68" i="1"/>
  <c r="DB68" i="1"/>
  <c r="DA68" i="1"/>
  <c r="CZ68" i="1" s="1"/>
  <c r="CY68" i="1"/>
  <c r="CX68" i="1"/>
  <c r="CW68" i="1"/>
  <c r="CV68" i="1"/>
  <c r="CT68" i="1"/>
  <c r="CS68" i="1"/>
  <c r="CR68" i="1"/>
  <c r="CQ68" i="1"/>
  <c r="CO68" i="1"/>
  <c r="CN68" i="1"/>
  <c r="CM68" i="1"/>
  <c r="CL68" i="1"/>
  <c r="CJ68" i="1"/>
  <c r="CI68" i="1"/>
  <c r="CH68" i="1"/>
  <c r="CG68" i="1"/>
  <c r="CF68" i="1" s="1"/>
  <c r="CA68" i="1"/>
  <c r="BV68" i="1"/>
  <c r="BQ68" i="1"/>
  <c r="BH68" i="1"/>
  <c r="BG68" i="1"/>
  <c r="BB68" i="1"/>
  <c r="AW68" i="1"/>
  <c r="AR68" i="1"/>
  <c r="AI68" i="1"/>
  <c r="AH68" i="1"/>
  <c r="DI67" i="1"/>
  <c r="DH67" i="1"/>
  <c r="DG67" i="1"/>
  <c r="DF67" i="1"/>
  <c r="DD67" i="1"/>
  <c r="DC67" i="1"/>
  <c r="DB67" i="1"/>
  <c r="DA67" i="1"/>
  <c r="CY67" i="1"/>
  <c r="CX67" i="1"/>
  <c r="CW67" i="1"/>
  <c r="CV67" i="1"/>
  <c r="CT67" i="1"/>
  <c r="CS67" i="1"/>
  <c r="CR67" i="1"/>
  <c r="CQ67" i="1"/>
  <c r="CP67" i="1"/>
  <c r="CO67" i="1"/>
  <c r="CN67" i="1"/>
  <c r="CM67" i="1"/>
  <c r="CL67" i="1"/>
  <c r="CK67" i="1" s="1"/>
  <c r="CJ67" i="1"/>
  <c r="CI67" i="1"/>
  <c r="CH67" i="1"/>
  <c r="CG67" i="1"/>
  <c r="CF67" i="1" s="1"/>
  <c r="CA67" i="1"/>
  <c r="BV67" i="1"/>
  <c r="BQ67" i="1"/>
  <c r="BH67" i="1"/>
  <c r="BG67" i="1"/>
  <c r="BB67" i="1"/>
  <c r="AW67" i="1"/>
  <c r="AR67" i="1"/>
  <c r="AI67" i="1"/>
  <c r="AH67" i="1"/>
  <c r="DI66" i="1"/>
  <c r="DI63" i="1" s="1"/>
  <c r="DI61" i="1" s="1"/>
  <c r="DI59" i="1" s="1"/>
  <c r="DH66" i="1"/>
  <c r="DG66" i="1"/>
  <c r="DF66" i="1"/>
  <c r="DD66" i="1"/>
  <c r="DD63" i="1" s="1"/>
  <c r="DD61" i="1" s="1"/>
  <c r="DD59" i="1" s="1"/>
  <c r="DC66" i="1"/>
  <c r="DB66" i="1"/>
  <c r="DA66" i="1"/>
  <c r="CZ66" i="1"/>
  <c r="CY66" i="1"/>
  <c r="CX66" i="1"/>
  <c r="CW66" i="1"/>
  <c r="CV66" i="1"/>
  <c r="CU66" i="1" s="1"/>
  <c r="CT66" i="1"/>
  <c r="CT63" i="1" s="1"/>
  <c r="CT61" i="1" s="1"/>
  <c r="CT59" i="1" s="1"/>
  <c r="CS66" i="1"/>
  <c r="CR66" i="1"/>
  <c r="CQ66" i="1"/>
  <c r="CP66" i="1" s="1"/>
  <c r="CO66" i="1"/>
  <c r="CN66" i="1"/>
  <c r="CM66" i="1"/>
  <c r="CL66" i="1"/>
  <c r="CJ66" i="1"/>
  <c r="CI66" i="1"/>
  <c r="CH66" i="1"/>
  <c r="CG66" i="1"/>
  <c r="CF66" i="1" s="1"/>
  <c r="CA66" i="1"/>
  <c r="BV66" i="1"/>
  <c r="BQ66" i="1"/>
  <c r="BH66" i="1"/>
  <c r="BG66" i="1"/>
  <c r="BB66" i="1"/>
  <c r="AW66" i="1"/>
  <c r="AR66" i="1"/>
  <c r="AI66" i="1"/>
  <c r="AH66" i="1"/>
  <c r="DI65" i="1"/>
  <c r="DH65" i="1"/>
  <c r="DG65" i="1"/>
  <c r="DF65" i="1"/>
  <c r="DD65" i="1"/>
  <c r="DC65" i="1"/>
  <c r="DB65" i="1"/>
  <c r="DA65" i="1"/>
  <c r="CY65" i="1"/>
  <c r="CX65" i="1"/>
  <c r="CW65" i="1"/>
  <c r="CW63" i="1" s="1"/>
  <c r="CW61" i="1" s="1"/>
  <c r="CW59" i="1" s="1"/>
  <c r="CV65" i="1"/>
  <c r="CT65" i="1"/>
  <c r="CS65" i="1"/>
  <c r="CR65" i="1"/>
  <c r="CR63" i="1" s="1"/>
  <c r="CR61" i="1" s="1"/>
  <c r="CR59" i="1" s="1"/>
  <c r="CQ65" i="1"/>
  <c r="CO65" i="1"/>
  <c r="CN65" i="1"/>
  <c r="CM65" i="1"/>
  <c r="CM63" i="1" s="1"/>
  <c r="CM61" i="1" s="1"/>
  <c r="CM59" i="1" s="1"/>
  <c r="CL65" i="1"/>
  <c r="CJ65" i="1"/>
  <c r="CI65" i="1"/>
  <c r="CH65" i="1"/>
  <c r="CH63" i="1" s="1"/>
  <c r="CH61" i="1" s="1"/>
  <c r="CH59" i="1" s="1"/>
  <c r="CG65" i="1"/>
  <c r="CA65" i="1"/>
  <c r="BV65" i="1"/>
  <c r="BQ65" i="1"/>
  <c r="BH65" i="1"/>
  <c r="BG65" i="1"/>
  <c r="BB65" i="1"/>
  <c r="AW65" i="1"/>
  <c r="AR65" i="1"/>
  <c r="AI65" i="1"/>
  <c r="AH65" i="1"/>
  <c r="DF63" i="1"/>
  <c r="DF61" i="1" s="1"/>
  <c r="DA63" i="1"/>
  <c r="DA61" i="1" s="1"/>
  <c r="DA59" i="1" s="1"/>
  <c r="CL63" i="1"/>
  <c r="CL61" i="1" s="1"/>
  <c r="CE63" i="1"/>
  <c r="CE61" i="1" s="1"/>
  <c r="CE59" i="1" s="1"/>
  <c r="CD63" i="1"/>
  <c r="CC63" i="1"/>
  <c r="CB63" i="1"/>
  <c r="CB61" i="1" s="1"/>
  <c r="CB59" i="1" s="1"/>
  <c r="BZ63" i="1"/>
  <c r="BZ61" i="1" s="1"/>
  <c r="BZ59" i="1" s="1"/>
  <c r="BY63" i="1"/>
  <c r="BX63" i="1"/>
  <c r="BW63" i="1"/>
  <c r="BV63" i="1" s="1"/>
  <c r="BU63" i="1"/>
  <c r="BU61" i="1" s="1"/>
  <c r="BT63" i="1"/>
  <c r="BS63" i="1"/>
  <c r="BR63" i="1"/>
  <c r="BQ63" i="1" s="1"/>
  <c r="BN63" i="1"/>
  <c r="BM63" i="1"/>
  <c r="BL63" i="1"/>
  <c r="BK63" i="1"/>
  <c r="BK61" i="1" s="1"/>
  <c r="BK59" i="1" s="1"/>
  <c r="BJ63" i="1"/>
  <c r="BJ61" i="1" s="1"/>
  <c r="BJ59" i="1" s="1"/>
  <c r="BI63" i="1"/>
  <c r="BI61" i="1" s="1"/>
  <c r="BF63" i="1"/>
  <c r="BE63" i="1"/>
  <c r="BE61" i="1" s="1"/>
  <c r="BE59" i="1" s="1"/>
  <c r="BD63" i="1"/>
  <c r="BC63" i="1"/>
  <c r="BA63" i="1"/>
  <c r="AZ63" i="1"/>
  <c r="AZ61" i="1" s="1"/>
  <c r="AZ59" i="1" s="1"/>
  <c r="AY63" i="1"/>
  <c r="AX63" i="1"/>
  <c r="AV63" i="1"/>
  <c r="AV61" i="1" s="1"/>
  <c r="AU63" i="1"/>
  <c r="AU61" i="1" s="1"/>
  <c r="AU59" i="1" s="1"/>
  <c r="AT63" i="1"/>
  <c r="AT61" i="1" s="1"/>
  <c r="AT59" i="1" s="1"/>
  <c r="AS63" i="1"/>
  <c r="AS61" i="1" s="1"/>
  <c r="AS59" i="1" s="1"/>
  <c r="AP63" i="1"/>
  <c r="AP61" i="1" s="1"/>
  <c r="AP59" i="1" s="1"/>
  <c r="AO63" i="1"/>
  <c r="AN63" i="1"/>
  <c r="AM63" i="1"/>
  <c r="AM61" i="1" s="1"/>
  <c r="AL63" i="1"/>
  <c r="AL61" i="1" s="1"/>
  <c r="AL59" i="1" s="1"/>
  <c r="AK63" i="1"/>
  <c r="AK61" i="1" s="1"/>
  <c r="AK59" i="1" s="1"/>
  <c r="AJ63" i="1"/>
  <c r="AJ61" i="1" s="1"/>
  <c r="CD61" i="1"/>
  <c r="CD59" i="1" s="1"/>
  <c r="CC61" i="1"/>
  <c r="CC59" i="1" s="1"/>
  <c r="BY61" i="1"/>
  <c r="BY59" i="1" s="1"/>
  <c r="BX61" i="1"/>
  <c r="BX59" i="1" s="1"/>
  <c r="BT61" i="1"/>
  <c r="BT59" i="1" s="1"/>
  <c r="BS61" i="1"/>
  <c r="BN61" i="1"/>
  <c r="BN59" i="1" s="1"/>
  <c r="BM61" i="1"/>
  <c r="BM59" i="1" s="1"/>
  <c r="BF61" i="1"/>
  <c r="BF59" i="1" s="1"/>
  <c r="BD61" i="1"/>
  <c r="BD59" i="1" s="1"/>
  <c r="BC61" i="1"/>
  <c r="BC59" i="1" s="1"/>
  <c r="BA61" i="1"/>
  <c r="AY61" i="1"/>
  <c r="AY59" i="1" s="1"/>
  <c r="AX61" i="1"/>
  <c r="AX59" i="1" s="1"/>
  <c r="AO61" i="1"/>
  <c r="AO59" i="1" s="1"/>
  <c r="AN61" i="1"/>
  <c r="AN59" i="1" s="1"/>
  <c r="BS59" i="1"/>
  <c r="BA59" i="1"/>
  <c r="DI58" i="1"/>
  <c r="DH58" i="1"/>
  <c r="DG58" i="1"/>
  <c r="DG56" i="1" s="1"/>
  <c r="DF58" i="1"/>
  <c r="DE58" i="1" s="1"/>
  <c r="DD58" i="1"/>
  <c r="DD56" i="1" s="1"/>
  <c r="DC58" i="1"/>
  <c r="DC56" i="1" s="1"/>
  <c r="DB58" i="1"/>
  <c r="DB56" i="1" s="1"/>
  <c r="DA58" i="1"/>
  <c r="CY58" i="1"/>
  <c r="CX58" i="1"/>
  <c r="CX56" i="1" s="1"/>
  <c r="CW58" i="1"/>
  <c r="CW56" i="1" s="1"/>
  <c r="CV58" i="1"/>
  <c r="CU58" i="1" s="1"/>
  <c r="CT58" i="1"/>
  <c r="CT56" i="1" s="1"/>
  <c r="CS58" i="1"/>
  <c r="CS56" i="1" s="1"/>
  <c r="CR58" i="1"/>
  <c r="CR56" i="1" s="1"/>
  <c r="CQ58" i="1"/>
  <c r="CQ56" i="1" s="1"/>
  <c r="CO58" i="1"/>
  <c r="CO56" i="1" s="1"/>
  <c r="CN58" i="1"/>
  <c r="CN56" i="1" s="1"/>
  <c r="CM58" i="1"/>
  <c r="CM56" i="1" s="1"/>
  <c r="CL58" i="1"/>
  <c r="CK58" i="1" s="1"/>
  <c r="CJ58" i="1"/>
  <c r="CI58" i="1"/>
  <c r="CH58" i="1"/>
  <c r="CH56" i="1" s="1"/>
  <c r="CH51" i="1" s="1"/>
  <c r="CG58" i="1"/>
  <c r="CA58" i="1"/>
  <c r="BV58" i="1"/>
  <c r="BQ58" i="1"/>
  <c r="BH58" i="1"/>
  <c r="BG58" i="1"/>
  <c r="BB58" i="1"/>
  <c r="AW58" i="1"/>
  <c r="AR58" i="1"/>
  <c r="AI58" i="1"/>
  <c r="AH58" i="1"/>
  <c r="DI56" i="1"/>
  <c r="DH56" i="1"/>
  <c r="DA56" i="1"/>
  <c r="CY56" i="1"/>
  <c r="CL56" i="1"/>
  <c r="CJ56" i="1"/>
  <c r="CI56" i="1"/>
  <c r="CE56" i="1"/>
  <c r="CE51" i="1" s="1"/>
  <c r="CD56" i="1"/>
  <c r="CC56" i="1"/>
  <c r="CB56" i="1"/>
  <c r="CA56" i="1"/>
  <c r="BZ56" i="1"/>
  <c r="BY56" i="1"/>
  <c r="BX56" i="1"/>
  <c r="BW56" i="1"/>
  <c r="BV56" i="1" s="1"/>
  <c r="BU56" i="1"/>
  <c r="BT56" i="1"/>
  <c r="BS56" i="1"/>
  <c r="BR56" i="1"/>
  <c r="BQ56" i="1" s="1"/>
  <c r="BP56" i="1"/>
  <c r="BO56" i="1"/>
  <c r="BN56" i="1"/>
  <c r="BM56" i="1"/>
  <c r="BM51" i="1" s="1"/>
  <c r="BL56" i="1"/>
  <c r="BL51" i="1" s="1"/>
  <c r="BK56" i="1"/>
  <c r="BJ56" i="1"/>
  <c r="BI56" i="1"/>
  <c r="BG56" i="1" s="1"/>
  <c r="BF56" i="1"/>
  <c r="BE56" i="1"/>
  <c r="BD56" i="1"/>
  <c r="BC56" i="1"/>
  <c r="BA56" i="1"/>
  <c r="BA51" i="1" s="1"/>
  <c r="AZ56" i="1"/>
  <c r="AY56" i="1"/>
  <c r="AX56" i="1"/>
  <c r="AW56" i="1" s="1"/>
  <c r="AV56" i="1"/>
  <c r="AU56" i="1"/>
  <c r="AT56" i="1"/>
  <c r="AS56" i="1"/>
  <c r="AQ56" i="1"/>
  <c r="AQ51" i="1" s="1"/>
  <c r="AP56" i="1"/>
  <c r="AO56" i="1"/>
  <c r="AN56" i="1"/>
  <c r="AM56" i="1"/>
  <c r="AL56" i="1"/>
  <c r="AK56" i="1"/>
  <c r="AI56" i="1" s="1"/>
  <c r="AJ56" i="1"/>
  <c r="AH56" i="1" s="1"/>
  <c r="DI55" i="1"/>
  <c r="DH55" i="1"/>
  <c r="DH53" i="1" s="1"/>
  <c r="DH51" i="1" s="1"/>
  <c r="DG55" i="1"/>
  <c r="DF55" i="1"/>
  <c r="DD55" i="1"/>
  <c r="DC55" i="1"/>
  <c r="DC53" i="1" s="1"/>
  <c r="DB55" i="1"/>
  <c r="DA55" i="1"/>
  <c r="CY55" i="1"/>
  <c r="CX55" i="1"/>
  <c r="CX53" i="1" s="1"/>
  <c r="CW55" i="1"/>
  <c r="CV55" i="1"/>
  <c r="CU55" i="1" s="1"/>
  <c r="CT55" i="1"/>
  <c r="CT53" i="1" s="1"/>
  <c r="CT51" i="1" s="1"/>
  <c r="CS55" i="1"/>
  <c r="CR55" i="1"/>
  <c r="CQ55" i="1"/>
  <c r="CO55" i="1"/>
  <c r="CO53" i="1" s="1"/>
  <c r="CO51" i="1" s="1"/>
  <c r="CN55" i="1"/>
  <c r="CM55" i="1"/>
  <c r="CL55" i="1"/>
  <c r="CJ55" i="1"/>
  <c r="CJ53" i="1" s="1"/>
  <c r="CI55" i="1"/>
  <c r="CH55" i="1"/>
  <c r="CG55" i="1"/>
  <c r="CA55" i="1"/>
  <c r="BV55" i="1"/>
  <c r="BQ55" i="1"/>
  <c r="BH55" i="1"/>
  <c r="BG55" i="1"/>
  <c r="BB55" i="1"/>
  <c r="AW55" i="1"/>
  <c r="AR55" i="1"/>
  <c r="AI55" i="1"/>
  <c r="AH55" i="1"/>
  <c r="DI53" i="1"/>
  <c r="DI51" i="1" s="1"/>
  <c r="DG53" i="1"/>
  <c r="DF53" i="1"/>
  <c r="DD53" i="1"/>
  <c r="DB53" i="1"/>
  <c r="DA53" i="1"/>
  <c r="CY53" i="1"/>
  <c r="CY51" i="1" s="1"/>
  <c r="CW53" i="1"/>
  <c r="CV53" i="1"/>
  <c r="CS53" i="1"/>
  <c r="CR53" i="1"/>
  <c r="CQ53" i="1"/>
  <c r="CN53" i="1"/>
  <c r="CM53" i="1"/>
  <c r="CL53" i="1"/>
  <c r="CI53" i="1"/>
  <c r="CH53" i="1"/>
  <c r="CG53" i="1"/>
  <c r="CE53" i="1"/>
  <c r="CD53" i="1"/>
  <c r="CC53" i="1"/>
  <c r="CB53" i="1"/>
  <c r="CB51" i="1" s="1"/>
  <c r="BZ53" i="1"/>
  <c r="BY53" i="1"/>
  <c r="BY51" i="1" s="1"/>
  <c r="BX53" i="1"/>
  <c r="BX51" i="1" s="1"/>
  <c r="BW53" i="1"/>
  <c r="BU53" i="1"/>
  <c r="BT53" i="1"/>
  <c r="BT51" i="1" s="1"/>
  <c r="BS53" i="1"/>
  <c r="BS51" i="1" s="1"/>
  <c r="BR53" i="1"/>
  <c r="BP53" i="1"/>
  <c r="BO53" i="1"/>
  <c r="BO51" i="1" s="1"/>
  <c r="BN53" i="1"/>
  <c r="BN51" i="1" s="1"/>
  <c r="BM53" i="1"/>
  <c r="BL53" i="1"/>
  <c r="BK53" i="1"/>
  <c r="BG53" i="1" s="1"/>
  <c r="BJ53" i="1"/>
  <c r="BH53" i="1" s="1"/>
  <c r="BI53" i="1"/>
  <c r="BF53" i="1"/>
  <c r="BE53" i="1"/>
  <c r="BD53" i="1"/>
  <c r="BC53" i="1"/>
  <c r="BA53" i="1"/>
  <c r="AZ53" i="1"/>
  <c r="AY53" i="1"/>
  <c r="AX53" i="1"/>
  <c r="AV53" i="1"/>
  <c r="AU53" i="1"/>
  <c r="AU51" i="1" s="1"/>
  <c r="AT53" i="1"/>
  <c r="AT51" i="1" s="1"/>
  <c r="AS53" i="1"/>
  <c r="AQ53" i="1"/>
  <c r="AP53" i="1"/>
  <c r="AO53" i="1"/>
  <c r="AO51" i="1" s="1"/>
  <c r="AN53" i="1"/>
  <c r="AN51" i="1" s="1"/>
  <c r="AM53" i="1"/>
  <c r="AL53" i="1"/>
  <c r="AL51" i="1" s="1"/>
  <c r="AK53" i="1"/>
  <c r="AI53" i="1" s="1"/>
  <c r="AJ53" i="1"/>
  <c r="CL51" i="1"/>
  <c r="BZ51" i="1"/>
  <c r="BU51" i="1"/>
  <c r="BP51" i="1"/>
  <c r="BD51" i="1"/>
  <c r="AV51" i="1"/>
  <c r="AP51" i="1"/>
  <c r="AM51" i="1"/>
  <c r="DG48" i="1"/>
  <c r="DG46" i="1" s="1"/>
  <c r="DD48" i="1"/>
  <c r="DD46" i="1" s="1"/>
  <c r="CY48" i="1"/>
  <c r="CX48" i="1"/>
  <c r="CX46" i="1" s="1"/>
  <c r="CW48" i="1"/>
  <c r="CW46" i="1" s="1"/>
  <c r="CT48" i="1"/>
  <c r="CT46" i="1" s="1"/>
  <c r="CS48" i="1"/>
  <c r="CS46" i="1" s="1"/>
  <c r="CO48" i="1"/>
  <c r="CM48" i="1"/>
  <c r="CM46" i="1" s="1"/>
  <c r="CJ48" i="1"/>
  <c r="CJ46" i="1" s="1"/>
  <c r="CI48" i="1"/>
  <c r="CI46" i="1" s="1"/>
  <c r="CH48" i="1"/>
  <c r="CH46" i="1" s="1"/>
  <c r="DI48" i="1"/>
  <c r="DI46" i="1" s="1"/>
  <c r="DH48" i="1"/>
  <c r="DC48" i="1"/>
  <c r="DC46" i="1" s="1"/>
  <c r="DB48" i="1"/>
  <c r="DB46" i="1" s="1"/>
  <c r="DA48" i="1"/>
  <c r="DA46" i="1" s="1"/>
  <c r="CR48" i="1"/>
  <c r="CR46" i="1" s="1"/>
  <c r="CQ48" i="1"/>
  <c r="CQ46" i="1" s="1"/>
  <c r="CN48" i="1"/>
  <c r="CL48" i="1"/>
  <c r="CE48" i="1"/>
  <c r="CE46" i="1" s="1"/>
  <c r="CD48" i="1"/>
  <c r="CD46" i="1" s="1"/>
  <c r="CC48" i="1"/>
  <c r="CC46" i="1" s="1"/>
  <c r="CB48" i="1"/>
  <c r="BZ48" i="1"/>
  <c r="BZ46" i="1" s="1"/>
  <c r="BY48" i="1"/>
  <c r="BY46" i="1" s="1"/>
  <c r="BX48" i="1"/>
  <c r="BX46" i="1" s="1"/>
  <c r="BW48" i="1"/>
  <c r="BU48" i="1"/>
  <c r="BU46" i="1" s="1"/>
  <c r="BT48" i="1"/>
  <c r="BT46" i="1" s="1"/>
  <c r="BS48" i="1"/>
  <c r="BR48" i="1"/>
  <c r="BP48" i="1"/>
  <c r="BP46" i="1" s="1"/>
  <c r="BO48" i="1"/>
  <c r="BO46" i="1" s="1"/>
  <c r="BN48" i="1"/>
  <c r="BN46" i="1" s="1"/>
  <c r="BM48" i="1"/>
  <c r="BL48" i="1"/>
  <c r="BL46" i="1" s="1"/>
  <c r="BK48" i="1"/>
  <c r="BK46" i="1" s="1"/>
  <c r="BJ48" i="1"/>
  <c r="BJ46" i="1" s="1"/>
  <c r="BI48" i="1"/>
  <c r="BF48" i="1"/>
  <c r="BF46" i="1" s="1"/>
  <c r="BE48" i="1"/>
  <c r="BE46" i="1" s="1"/>
  <c r="BD48" i="1"/>
  <c r="BD46" i="1" s="1"/>
  <c r="BC48" i="1"/>
  <c r="BC46" i="1" s="1"/>
  <c r="BA48" i="1"/>
  <c r="BA46" i="1" s="1"/>
  <c r="AZ48" i="1"/>
  <c r="AZ46" i="1" s="1"/>
  <c r="AY48" i="1"/>
  <c r="AY46" i="1" s="1"/>
  <c r="AX48" i="1"/>
  <c r="AV48" i="1"/>
  <c r="AV46" i="1" s="1"/>
  <c r="AU48" i="1"/>
  <c r="AU46" i="1" s="1"/>
  <c r="AT48" i="1"/>
  <c r="AT46" i="1" s="1"/>
  <c r="AS48" i="1"/>
  <c r="AS46" i="1" s="1"/>
  <c r="AQ48" i="1"/>
  <c r="AQ46" i="1" s="1"/>
  <c r="AP48" i="1"/>
  <c r="AP46" i="1" s="1"/>
  <c r="AO48" i="1"/>
  <c r="AO46" i="1" s="1"/>
  <c r="AN48" i="1"/>
  <c r="AN46" i="1" s="1"/>
  <c r="AM48" i="1"/>
  <c r="AM46" i="1" s="1"/>
  <c r="AL48" i="1"/>
  <c r="AL46" i="1" s="1"/>
  <c r="AK48" i="1"/>
  <c r="AK46" i="1" s="1"/>
  <c r="AJ48" i="1"/>
  <c r="AJ46" i="1" s="1"/>
  <c r="DH46" i="1"/>
  <c r="CN46" i="1"/>
  <c r="CL46" i="1"/>
  <c r="CB46" i="1"/>
  <c r="BW46" i="1"/>
  <c r="BR46" i="1"/>
  <c r="BM46" i="1"/>
  <c r="BI46" i="1"/>
  <c r="DI44" i="1"/>
  <c r="DH44" i="1"/>
  <c r="DG44" i="1"/>
  <c r="DF44" i="1"/>
  <c r="DD44" i="1"/>
  <c r="DC44" i="1"/>
  <c r="DB44" i="1"/>
  <c r="DA44" i="1"/>
  <c r="CZ44" i="1"/>
  <c r="CY44" i="1"/>
  <c r="CX44" i="1"/>
  <c r="CW44" i="1"/>
  <c r="CV44" i="1"/>
  <c r="CU44" i="1" s="1"/>
  <c r="CT44" i="1"/>
  <c r="CS44" i="1"/>
  <c r="CR44" i="1"/>
  <c r="CQ44" i="1"/>
  <c r="CP44" i="1" s="1"/>
  <c r="CO44" i="1"/>
  <c r="CN44" i="1"/>
  <c r="CM44" i="1"/>
  <c r="CL44" i="1"/>
  <c r="CJ44" i="1"/>
  <c r="CI44" i="1"/>
  <c r="CH44" i="1"/>
  <c r="CG44" i="1"/>
  <c r="CF44" i="1" s="1"/>
  <c r="CA44" i="1"/>
  <c r="BV44" i="1"/>
  <c r="BQ44" i="1"/>
  <c r="BH44" i="1"/>
  <c r="BG44" i="1"/>
  <c r="BB44" i="1"/>
  <c r="AW44" i="1"/>
  <c r="AR44" i="1"/>
  <c r="AI44" i="1"/>
  <c r="AH44" i="1"/>
  <c r="DI43" i="1"/>
  <c r="DH43" i="1"/>
  <c r="DG43" i="1"/>
  <c r="DF43" i="1"/>
  <c r="DD43" i="1"/>
  <c r="DC43" i="1"/>
  <c r="DB43" i="1"/>
  <c r="DA43" i="1"/>
  <c r="CY43" i="1"/>
  <c r="CX43" i="1"/>
  <c r="CW43" i="1"/>
  <c r="CV43" i="1"/>
  <c r="CT43" i="1"/>
  <c r="CS43" i="1"/>
  <c r="CR43" i="1"/>
  <c r="CQ43" i="1"/>
  <c r="CO43" i="1"/>
  <c r="CN43" i="1"/>
  <c r="CM43" i="1"/>
  <c r="CL43" i="1"/>
  <c r="CJ43" i="1"/>
  <c r="CI43" i="1"/>
  <c r="CH43" i="1"/>
  <c r="CG43" i="1"/>
  <c r="CA43" i="1"/>
  <c r="BV43" i="1"/>
  <c r="BQ43" i="1"/>
  <c r="BH43" i="1"/>
  <c r="BG43" i="1"/>
  <c r="BB43" i="1"/>
  <c r="AW43" i="1"/>
  <c r="AR43" i="1"/>
  <c r="AI43" i="1"/>
  <c r="AH43" i="1"/>
  <c r="DI42" i="1"/>
  <c r="DH42" i="1"/>
  <c r="DG42" i="1"/>
  <c r="DF42" i="1"/>
  <c r="DD42" i="1"/>
  <c r="DC42" i="1"/>
  <c r="DB42" i="1"/>
  <c r="DA42" i="1"/>
  <c r="CZ42" i="1" s="1"/>
  <c r="CY42" i="1"/>
  <c r="CX42" i="1"/>
  <c r="CW42" i="1"/>
  <c r="CV42" i="1"/>
  <c r="CT42" i="1"/>
  <c r="CS42" i="1"/>
  <c r="CR42" i="1"/>
  <c r="CQ42" i="1"/>
  <c r="CO42" i="1"/>
  <c r="CN42" i="1"/>
  <c r="CM42" i="1"/>
  <c r="CL42" i="1"/>
  <c r="CJ42" i="1"/>
  <c r="CI42" i="1"/>
  <c r="CH42" i="1"/>
  <c r="CG42" i="1"/>
  <c r="CF42" i="1" s="1"/>
  <c r="CA42" i="1"/>
  <c r="BV42" i="1"/>
  <c r="BQ42" i="1"/>
  <c r="BH42" i="1"/>
  <c r="BG42" i="1"/>
  <c r="BB42" i="1"/>
  <c r="AW42" i="1"/>
  <c r="AR42" i="1"/>
  <c r="AI42" i="1"/>
  <c r="AH42" i="1"/>
  <c r="DH41" i="1"/>
  <c r="DG41" i="1"/>
  <c r="DG39" i="1" s="1"/>
  <c r="DF41" i="1"/>
  <c r="DC41" i="1"/>
  <c r="DB41" i="1"/>
  <c r="DA41" i="1"/>
  <c r="CX41" i="1"/>
  <c r="CW41" i="1"/>
  <c r="CV41" i="1"/>
  <c r="CS41" i="1"/>
  <c r="CS39" i="1" s="1"/>
  <c r="CR41" i="1"/>
  <c r="CQ41" i="1"/>
  <c r="CN41" i="1"/>
  <c r="CM41" i="1"/>
  <c r="CM39" i="1" s="1"/>
  <c r="CL41" i="1"/>
  <c r="CI41" i="1"/>
  <c r="CH41" i="1"/>
  <c r="CG41" i="1"/>
  <c r="CE41" i="1"/>
  <c r="CE39" i="1" s="1"/>
  <c r="BZ41" i="1"/>
  <c r="BV41" i="1"/>
  <c r="DD41" i="1"/>
  <c r="BQ41" i="1"/>
  <c r="BP41" i="1"/>
  <c r="BO41" i="1"/>
  <c r="BO39" i="1" s="1"/>
  <c r="BG39" i="1" s="1"/>
  <c r="BH41" i="1"/>
  <c r="BF41" i="1"/>
  <c r="BF39" i="1" s="1"/>
  <c r="BB39" i="1" s="1"/>
  <c r="BA41" i="1"/>
  <c r="AW41" i="1" s="1"/>
  <c r="CO41" i="1"/>
  <c r="AR41" i="1"/>
  <c r="AQ41" i="1"/>
  <c r="AP41" i="1"/>
  <c r="AP39" i="1" s="1"/>
  <c r="AH39" i="1" s="1"/>
  <c r="CA39" i="1"/>
  <c r="AR39" i="1"/>
  <c r="DI38" i="1"/>
  <c r="DH38" i="1"/>
  <c r="DG38" i="1"/>
  <c r="DF38" i="1"/>
  <c r="DD38" i="1"/>
  <c r="DC38" i="1"/>
  <c r="DB38" i="1"/>
  <c r="DA38" i="1"/>
  <c r="CY38" i="1"/>
  <c r="CX38" i="1"/>
  <c r="CW38" i="1"/>
  <c r="CV38" i="1"/>
  <c r="CT38" i="1"/>
  <c r="CS38" i="1"/>
  <c r="CR38" i="1"/>
  <c r="CQ38" i="1"/>
  <c r="CO38" i="1"/>
  <c r="CN38" i="1"/>
  <c r="CM38" i="1"/>
  <c r="CL38" i="1"/>
  <c r="CJ38" i="1"/>
  <c r="CI38" i="1"/>
  <c r="CH38" i="1"/>
  <c r="CF38" i="1" s="1"/>
  <c r="CG38" i="1"/>
  <c r="CA38" i="1"/>
  <c r="BV38" i="1"/>
  <c r="BQ38" i="1"/>
  <c r="BH38" i="1"/>
  <c r="BG38" i="1"/>
  <c r="BB38" i="1"/>
  <c r="AW38" i="1"/>
  <c r="AR38" i="1"/>
  <c r="AI38" i="1"/>
  <c r="AH38" i="1"/>
  <c r="DI37" i="1"/>
  <c r="DH37" i="1"/>
  <c r="DG37" i="1"/>
  <c r="DF37" i="1"/>
  <c r="DD37" i="1"/>
  <c r="DC37" i="1"/>
  <c r="DB37" i="1"/>
  <c r="DA37" i="1"/>
  <c r="CY37" i="1"/>
  <c r="CX37" i="1"/>
  <c r="CW37" i="1"/>
  <c r="CV37" i="1"/>
  <c r="CT37" i="1"/>
  <c r="CS37" i="1"/>
  <c r="CR37" i="1"/>
  <c r="CQ37" i="1"/>
  <c r="CO37" i="1"/>
  <c r="CN37" i="1"/>
  <c r="CM37" i="1"/>
  <c r="CL37" i="1"/>
  <c r="CJ37" i="1"/>
  <c r="CI37" i="1"/>
  <c r="CH37" i="1"/>
  <c r="CG37" i="1"/>
  <c r="CF37" i="1"/>
  <c r="CA37" i="1"/>
  <c r="BV37" i="1"/>
  <c r="BQ37" i="1"/>
  <c r="BH37" i="1"/>
  <c r="BG37" i="1"/>
  <c r="BB37" i="1"/>
  <c r="AW37" i="1"/>
  <c r="AR37" i="1"/>
  <c r="AI37" i="1"/>
  <c r="AH37" i="1"/>
  <c r="DI36" i="1"/>
  <c r="DH36" i="1"/>
  <c r="DG36" i="1"/>
  <c r="DF36" i="1"/>
  <c r="DD36" i="1"/>
  <c r="DC36" i="1"/>
  <c r="DB36" i="1"/>
  <c r="DA36" i="1"/>
  <c r="CY36" i="1"/>
  <c r="CX36" i="1"/>
  <c r="CW36" i="1"/>
  <c r="CV36" i="1"/>
  <c r="CT36" i="1"/>
  <c r="CS36" i="1"/>
  <c r="CR36" i="1"/>
  <c r="CQ36" i="1"/>
  <c r="CP36" i="1" s="1"/>
  <c r="CO36" i="1"/>
  <c r="CN36" i="1"/>
  <c r="CM36" i="1"/>
  <c r="CL36" i="1"/>
  <c r="CJ36" i="1"/>
  <c r="CI36" i="1"/>
  <c r="CH36" i="1"/>
  <c r="CG36" i="1"/>
  <c r="CA36" i="1"/>
  <c r="BV36" i="1"/>
  <c r="BQ36" i="1"/>
  <c r="BH36" i="1"/>
  <c r="BG36" i="1"/>
  <c r="BB36" i="1"/>
  <c r="AW36" i="1"/>
  <c r="AR36" i="1"/>
  <c r="AI36" i="1"/>
  <c r="AH36" i="1"/>
  <c r="DH35" i="1"/>
  <c r="DG35" i="1"/>
  <c r="DF35" i="1"/>
  <c r="DC35" i="1"/>
  <c r="DB35" i="1"/>
  <c r="DA35" i="1"/>
  <c r="CX35" i="1"/>
  <c r="CV35" i="1"/>
  <c r="CS35" i="1"/>
  <c r="CR35" i="1"/>
  <c r="CQ35" i="1"/>
  <c r="CN35" i="1"/>
  <c r="CM35" i="1"/>
  <c r="CL35" i="1"/>
  <c r="CI35" i="1"/>
  <c r="CG35" i="1"/>
  <c r="CE35" i="1"/>
  <c r="CA35" i="1" s="1"/>
  <c r="BZ35" i="1"/>
  <c r="DI35" i="1" s="1"/>
  <c r="BV35" i="1"/>
  <c r="DD35" i="1"/>
  <c r="CZ35" i="1" s="1"/>
  <c r="BQ35" i="1"/>
  <c r="BP35" i="1"/>
  <c r="CY35" i="1" s="1"/>
  <c r="BO35" i="1"/>
  <c r="BL35" i="1"/>
  <c r="CW35" i="1" s="1"/>
  <c r="BK35" i="1"/>
  <c r="BF35" i="1"/>
  <c r="BA35" i="1"/>
  <c r="CT35" i="1" s="1"/>
  <c r="CO35" i="1"/>
  <c r="AR35" i="1"/>
  <c r="AQ35" i="1"/>
  <c r="CJ35" i="1" s="1"/>
  <c r="AP35" i="1"/>
  <c r="AM35" i="1"/>
  <c r="CH35" i="1" s="1"/>
  <c r="CF35" i="1" s="1"/>
  <c r="AL35" i="1"/>
  <c r="DI34" i="1"/>
  <c r="DH34" i="1"/>
  <c r="DG34" i="1"/>
  <c r="DF34" i="1"/>
  <c r="DD34" i="1"/>
  <c r="DC34" i="1"/>
  <c r="DB34" i="1"/>
  <c r="DA34" i="1"/>
  <c r="CZ34" i="1" s="1"/>
  <c r="CX34" i="1"/>
  <c r="CW34" i="1"/>
  <c r="CV34" i="1"/>
  <c r="CT34" i="1"/>
  <c r="CS34" i="1"/>
  <c r="CR34" i="1"/>
  <c r="CQ34" i="1"/>
  <c r="CO34" i="1"/>
  <c r="CN34" i="1"/>
  <c r="CM34" i="1"/>
  <c r="CL34" i="1"/>
  <c r="CI34" i="1"/>
  <c r="CH34" i="1"/>
  <c r="CG34" i="1"/>
  <c r="CA34" i="1"/>
  <c r="BV34" i="1"/>
  <c r="BQ34" i="1"/>
  <c r="BP34" i="1"/>
  <c r="CY34" i="1" s="1"/>
  <c r="BO34" i="1"/>
  <c r="BG34" i="1" s="1"/>
  <c r="BB34" i="1"/>
  <c r="AW34" i="1"/>
  <c r="AR34" i="1"/>
  <c r="AQ34" i="1"/>
  <c r="CJ34" i="1" s="1"/>
  <c r="AP34" i="1"/>
  <c r="AH34" i="1" s="1"/>
  <c r="AI34" i="1"/>
  <c r="DI33" i="1"/>
  <c r="DH33" i="1"/>
  <c r="DG33" i="1"/>
  <c r="DF33" i="1"/>
  <c r="DD33" i="1"/>
  <c r="DC33" i="1"/>
  <c r="DB33" i="1"/>
  <c r="DA33" i="1"/>
  <c r="CY33" i="1"/>
  <c r="CX33" i="1"/>
  <c r="CW33" i="1"/>
  <c r="CV33" i="1"/>
  <c r="CT33" i="1"/>
  <c r="CS33" i="1"/>
  <c r="CR33" i="1"/>
  <c r="CQ33" i="1"/>
  <c r="CO33" i="1"/>
  <c r="CN33" i="1"/>
  <c r="CM33" i="1"/>
  <c r="CL33" i="1"/>
  <c r="CJ33" i="1"/>
  <c r="CI33" i="1"/>
  <c r="CH33" i="1"/>
  <c r="CG33" i="1"/>
  <c r="CF33" i="1" s="1"/>
  <c r="CA33" i="1"/>
  <c r="BV33" i="1"/>
  <c r="BQ33" i="1"/>
  <c r="BH33" i="1"/>
  <c r="BG33" i="1"/>
  <c r="BB33" i="1"/>
  <c r="AW33" i="1"/>
  <c r="AR33" i="1"/>
  <c r="AI33" i="1"/>
  <c r="AH33" i="1"/>
  <c r="DI32" i="1"/>
  <c r="DH32" i="1"/>
  <c r="DG32" i="1"/>
  <c r="DF32" i="1"/>
  <c r="DD32" i="1"/>
  <c r="DC32" i="1"/>
  <c r="DB32" i="1"/>
  <c r="DA32" i="1"/>
  <c r="CZ32" i="1" s="1"/>
  <c r="CY32" i="1"/>
  <c r="CX32" i="1"/>
  <c r="CW32" i="1"/>
  <c r="CV32" i="1"/>
  <c r="CT32" i="1"/>
  <c r="CS32" i="1"/>
  <c r="CR32" i="1"/>
  <c r="CQ32" i="1"/>
  <c r="CP32" i="1" s="1"/>
  <c r="CO32" i="1"/>
  <c r="CN32" i="1"/>
  <c r="CM32" i="1"/>
  <c r="CL32" i="1"/>
  <c r="CJ32" i="1"/>
  <c r="CI32" i="1"/>
  <c r="CH32" i="1"/>
  <c r="CG32" i="1"/>
  <c r="CA32" i="1"/>
  <c r="BV32" i="1"/>
  <c r="BQ32" i="1"/>
  <c r="BH32" i="1"/>
  <c r="BG32" i="1"/>
  <c r="BB32" i="1"/>
  <c r="AW32" i="1"/>
  <c r="AR32" i="1"/>
  <c r="AP32" i="1"/>
  <c r="AI32" i="1"/>
  <c r="AH32" i="1"/>
  <c r="DI31" i="1"/>
  <c r="DH31" i="1"/>
  <c r="DG31" i="1"/>
  <c r="DF31" i="1"/>
  <c r="DE31" i="1" s="1"/>
  <c r="DD31" i="1"/>
  <c r="DC31" i="1"/>
  <c r="DB31" i="1"/>
  <c r="DA31" i="1"/>
  <c r="CY31" i="1"/>
  <c r="CX31" i="1"/>
  <c r="CW31" i="1"/>
  <c r="CV31" i="1"/>
  <c r="CU31" i="1" s="1"/>
  <c r="CT31" i="1"/>
  <c r="CS31" i="1"/>
  <c r="CR31" i="1"/>
  <c r="CQ31" i="1"/>
  <c r="CO31" i="1"/>
  <c r="CN31" i="1"/>
  <c r="CM31" i="1"/>
  <c r="CL31" i="1"/>
  <c r="CK31" i="1" s="1"/>
  <c r="CJ31" i="1"/>
  <c r="CI31" i="1"/>
  <c r="CH31" i="1"/>
  <c r="CG31" i="1"/>
  <c r="CA31" i="1"/>
  <c r="BV31" i="1"/>
  <c r="BQ31" i="1"/>
  <c r="BH31" i="1"/>
  <c r="BG31" i="1"/>
  <c r="BB31" i="1"/>
  <c r="AW31" i="1"/>
  <c r="AR31" i="1"/>
  <c r="AI31" i="1"/>
  <c r="AH31" i="1"/>
  <c r="DI30" i="1"/>
  <c r="DH30" i="1"/>
  <c r="DG30" i="1"/>
  <c r="DF30" i="1"/>
  <c r="DD30" i="1"/>
  <c r="DC30" i="1"/>
  <c r="DB30" i="1"/>
  <c r="DA30" i="1"/>
  <c r="CX30" i="1"/>
  <c r="CW30" i="1"/>
  <c r="CV30" i="1"/>
  <c r="CT30" i="1"/>
  <c r="CS30" i="1"/>
  <c r="CR30" i="1"/>
  <c r="CQ30" i="1"/>
  <c r="CO30" i="1"/>
  <c r="CN30" i="1"/>
  <c r="CM30" i="1"/>
  <c r="CL30" i="1"/>
  <c r="CI30" i="1"/>
  <c r="CH30" i="1"/>
  <c r="CG30" i="1"/>
  <c r="CA30" i="1"/>
  <c r="BV30" i="1"/>
  <c r="BQ30" i="1"/>
  <c r="BP30" i="1"/>
  <c r="CY30" i="1" s="1"/>
  <c r="BO30" i="1"/>
  <c r="BG30" i="1" s="1"/>
  <c r="BB30" i="1"/>
  <c r="AW30" i="1"/>
  <c r="AR30" i="1"/>
  <c r="AQ30" i="1"/>
  <c r="CJ30" i="1" s="1"/>
  <c r="AP30" i="1"/>
  <c r="AH30" i="1" s="1"/>
  <c r="DI29" i="1"/>
  <c r="DH29" i="1"/>
  <c r="DG29" i="1"/>
  <c r="DF29" i="1"/>
  <c r="DE29" i="1"/>
  <c r="DD29" i="1"/>
  <c r="DC29" i="1"/>
  <c r="DB29" i="1"/>
  <c r="DA29" i="1"/>
  <c r="CZ29" i="1" s="1"/>
  <c r="CY29" i="1"/>
  <c r="CX29" i="1"/>
  <c r="CW29" i="1"/>
  <c r="CV29" i="1"/>
  <c r="CU29" i="1" s="1"/>
  <c r="CT29" i="1"/>
  <c r="CS29" i="1"/>
  <c r="CR29" i="1"/>
  <c r="CQ29" i="1"/>
  <c r="CO29" i="1"/>
  <c r="CN29" i="1"/>
  <c r="CM29" i="1"/>
  <c r="CL29" i="1"/>
  <c r="CK29" i="1" s="1"/>
  <c r="CJ29" i="1"/>
  <c r="CI29" i="1"/>
  <c r="CH29" i="1"/>
  <c r="CG29" i="1"/>
  <c r="CA29" i="1"/>
  <c r="BV29" i="1"/>
  <c r="BQ29" i="1"/>
  <c r="BH29" i="1"/>
  <c r="BG29" i="1"/>
  <c r="BB29" i="1"/>
  <c r="AW29" i="1"/>
  <c r="AR29" i="1"/>
  <c r="AI29" i="1"/>
  <c r="AH29" i="1"/>
  <c r="DH28" i="1"/>
  <c r="DG28" i="1"/>
  <c r="DF28" i="1"/>
  <c r="DC28" i="1"/>
  <c r="DB28" i="1"/>
  <c r="DA28" i="1"/>
  <c r="CX28" i="1"/>
  <c r="CW28" i="1"/>
  <c r="CV28" i="1"/>
  <c r="CS28" i="1"/>
  <c r="CR28" i="1"/>
  <c r="CQ28" i="1"/>
  <c r="CN28" i="1"/>
  <c r="CM28" i="1"/>
  <c r="CL28" i="1"/>
  <c r="CI28" i="1"/>
  <c r="CH28" i="1"/>
  <c r="CG28" i="1"/>
  <c r="CE28" i="1"/>
  <c r="CA28" i="1" s="1"/>
  <c r="BZ28" i="1"/>
  <c r="DI28" i="1" s="1"/>
  <c r="DD28" i="1"/>
  <c r="BP28" i="1"/>
  <c r="CY28" i="1" s="1"/>
  <c r="BO28" i="1"/>
  <c r="BG28" i="1"/>
  <c r="BF28" i="1"/>
  <c r="BB28" i="1" s="1"/>
  <c r="BA28" i="1"/>
  <c r="CT28" i="1" s="1"/>
  <c r="CO28" i="1"/>
  <c r="AR28" i="1"/>
  <c r="AQ28" i="1"/>
  <c r="CJ28" i="1" s="1"/>
  <c r="AP28" i="1"/>
  <c r="AH28" i="1" s="1"/>
  <c r="DI27" i="1"/>
  <c r="DH27" i="1"/>
  <c r="DG27" i="1"/>
  <c r="DF27" i="1"/>
  <c r="DD27" i="1"/>
  <c r="DC27" i="1"/>
  <c r="DB27" i="1"/>
  <c r="DA27" i="1"/>
  <c r="CY27" i="1"/>
  <c r="CX27" i="1"/>
  <c r="CW27" i="1"/>
  <c r="CV27" i="1"/>
  <c r="CT27" i="1"/>
  <c r="CS27" i="1"/>
  <c r="CR27" i="1"/>
  <c r="CQ27" i="1"/>
  <c r="CO27" i="1"/>
  <c r="CN27" i="1"/>
  <c r="CM27" i="1"/>
  <c r="CL27" i="1"/>
  <c r="CJ27" i="1"/>
  <c r="CI27" i="1"/>
  <c r="CH27" i="1"/>
  <c r="CG27" i="1"/>
  <c r="CA27" i="1"/>
  <c r="BV27" i="1"/>
  <c r="BQ27" i="1"/>
  <c r="BH27" i="1"/>
  <c r="BG27" i="1"/>
  <c r="BB27" i="1"/>
  <c r="AW27" i="1"/>
  <c r="AR27" i="1"/>
  <c r="AI27" i="1"/>
  <c r="AH27" i="1"/>
  <c r="DI26" i="1"/>
  <c r="DH26" i="1"/>
  <c r="DG26" i="1"/>
  <c r="DF26" i="1"/>
  <c r="DD26" i="1"/>
  <c r="DC26" i="1"/>
  <c r="DB26" i="1"/>
  <c r="DA26" i="1"/>
  <c r="CY26" i="1"/>
  <c r="CX26" i="1"/>
  <c r="CW26" i="1"/>
  <c r="CV26" i="1"/>
  <c r="CT26" i="1"/>
  <c r="CS26" i="1"/>
  <c r="CR26" i="1"/>
  <c r="CQ26" i="1"/>
  <c r="CO26" i="1"/>
  <c r="CN26" i="1"/>
  <c r="CM26" i="1"/>
  <c r="CL26" i="1"/>
  <c r="CJ26" i="1"/>
  <c r="CI26" i="1"/>
  <c r="CH26" i="1"/>
  <c r="CG26" i="1"/>
  <c r="CA26" i="1"/>
  <c r="BV26" i="1"/>
  <c r="BQ26" i="1"/>
  <c r="BH26" i="1"/>
  <c r="BG26" i="1"/>
  <c r="BB26" i="1"/>
  <c r="AW26" i="1"/>
  <c r="AR26" i="1"/>
  <c r="AI26" i="1"/>
  <c r="AH26" i="1"/>
  <c r="DI25" i="1"/>
  <c r="DH25" i="1"/>
  <c r="DG25" i="1"/>
  <c r="DG21" i="1" s="1"/>
  <c r="DG19" i="1" s="1"/>
  <c r="DF25" i="1"/>
  <c r="DC25" i="1"/>
  <c r="DB25" i="1"/>
  <c r="DA25" i="1"/>
  <c r="CX25" i="1"/>
  <c r="CV25" i="1"/>
  <c r="CT25" i="1"/>
  <c r="CS25" i="1"/>
  <c r="CR25" i="1"/>
  <c r="CQ25" i="1"/>
  <c r="CN25" i="1"/>
  <c r="CM25" i="1"/>
  <c r="CL25" i="1"/>
  <c r="CI25" i="1"/>
  <c r="CG25" i="1"/>
  <c r="CE25" i="1"/>
  <c r="BV25" i="1"/>
  <c r="BQ25" i="1"/>
  <c r="BP25" i="1"/>
  <c r="CY25" i="1" s="1"/>
  <c r="BO25" i="1"/>
  <c r="BL25" i="1"/>
  <c r="CW25" i="1" s="1"/>
  <c r="BK25" i="1"/>
  <c r="BH25" i="1"/>
  <c r="BF25" i="1"/>
  <c r="BB25" i="1" s="1"/>
  <c r="AW25" i="1"/>
  <c r="CO25" i="1"/>
  <c r="AR25" i="1"/>
  <c r="AQ25" i="1"/>
  <c r="CJ25" i="1" s="1"/>
  <c r="AP25" i="1"/>
  <c r="AM25" i="1"/>
  <c r="CH25" i="1" s="1"/>
  <c r="AL25" i="1"/>
  <c r="AH25" i="1"/>
  <c r="DI24" i="1"/>
  <c r="DH24" i="1"/>
  <c r="DG24" i="1"/>
  <c r="DF24" i="1"/>
  <c r="DE24" i="1" s="1"/>
  <c r="DD24" i="1"/>
  <c r="DC24" i="1"/>
  <c r="DB24" i="1"/>
  <c r="DA24" i="1"/>
  <c r="CZ24" i="1" s="1"/>
  <c r="CX24" i="1"/>
  <c r="CV24" i="1"/>
  <c r="CT24" i="1"/>
  <c r="CS24" i="1"/>
  <c r="CP24" i="1" s="1"/>
  <c r="CR24" i="1"/>
  <c r="CQ24" i="1"/>
  <c r="CO24" i="1"/>
  <c r="CN24" i="1"/>
  <c r="CM24" i="1"/>
  <c r="CL24" i="1"/>
  <c r="CI24" i="1"/>
  <c r="CG24" i="1"/>
  <c r="CA24" i="1"/>
  <c r="BV24" i="1"/>
  <c r="BQ24" i="1"/>
  <c r="BP24" i="1"/>
  <c r="CY24" i="1" s="1"/>
  <c r="BO24" i="1"/>
  <c r="BL24" i="1"/>
  <c r="CW24" i="1" s="1"/>
  <c r="BK24" i="1"/>
  <c r="BG24" i="1" s="1"/>
  <c r="BB24" i="1"/>
  <c r="AW24" i="1"/>
  <c r="AR24" i="1"/>
  <c r="AQ24" i="1"/>
  <c r="AP24" i="1"/>
  <c r="AP21" i="1" s="1"/>
  <c r="AP19" i="1" s="1"/>
  <c r="AM24" i="1"/>
  <c r="CH24" i="1" s="1"/>
  <c r="AL24" i="1"/>
  <c r="AL21" i="1" s="1"/>
  <c r="AL19" i="1" s="1"/>
  <c r="AH24" i="1"/>
  <c r="DI23" i="1"/>
  <c r="DH23" i="1"/>
  <c r="DG23" i="1"/>
  <c r="DF23" i="1"/>
  <c r="DD23" i="1"/>
  <c r="DC23" i="1"/>
  <c r="DB23" i="1"/>
  <c r="DA23" i="1"/>
  <c r="CZ23" i="1" s="1"/>
  <c r="CY23" i="1"/>
  <c r="CX23" i="1"/>
  <c r="CW23" i="1"/>
  <c r="CV23" i="1"/>
  <c r="CV21" i="1" s="1"/>
  <c r="CV19" i="1" s="1"/>
  <c r="CT23" i="1"/>
  <c r="CS23" i="1"/>
  <c r="CR23" i="1"/>
  <c r="CQ23" i="1"/>
  <c r="CQ21" i="1" s="1"/>
  <c r="CQ19" i="1" s="1"/>
  <c r="CO23" i="1"/>
  <c r="CN23" i="1"/>
  <c r="CM23" i="1"/>
  <c r="CL23" i="1"/>
  <c r="CJ23" i="1"/>
  <c r="CI23" i="1"/>
  <c r="CH23" i="1"/>
  <c r="CG23" i="1"/>
  <c r="CF23" i="1" s="1"/>
  <c r="CA23" i="1"/>
  <c r="BV23" i="1"/>
  <c r="BQ23" i="1"/>
  <c r="BH23" i="1"/>
  <c r="BG23" i="1"/>
  <c r="BB23" i="1"/>
  <c r="AW23" i="1"/>
  <c r="AR23" i="1"/>
  <c r="AI23" i="1"/>
  <c r="AH23" i="1"/>
  <c r="CN21" i="1"/>
  <c r="CD21" i="1"/>
  <c r="CC21" i="1"/>
  <c r="CC19" i="1" s="1"/>
  <c r="CB21" i="1"/>
  <c r="BZ21" i="1"/>
  <c r="BZ19" i="1" s="1"/>
  <c r="BY21" i="1"/>
  <c r="BY19" i="1" s="1"/>
  <c r="BX21" i="1"/>
  <c r="BW21" i="1"/>
  <c r="BW19" i="1" s="1"/>
  <c r="BU21" i="1"/>
  <c r="BU19" i="1" s="1"/>
  <c r="BT21" i="1"/>
  <c r="BS21" i="1"/>
  <c r="BS19" i="1" s="1"/>
  <c r="BR21" i="1"/>
  <c r="BR19" i="1" s="1"/>
  <c r="BN21" i="1"/>
  <c r="BM21" i="1"/>
  <c r="BM19" i="1" s="1"/>
  <c r="BJ21" i="1"/>
  <c r="BJ19" i="1" s="1"/>
  <c r="BI21" i="1"/>
  <c r="BI19" i="1" s="1"/>
  <c r="BE21" i="1"/>
  <c r="BE19" i="1" s="1"/>
  <c r="BD21" i="1"/>
  <c r="BD19" i="1" s="1"/>
  <c r="BC21" i="1"/>
  <c r="AZ21" i="1"/>
  <c r="AY21" i="1"/>
  <c r="AY19" i="1" s="1"/>
  <c r="AX21" i="1"/>
  <c r="AX19" i="1" s="1"/>
  <c r="AV21" i="1"/>
  <c r="AV19" i="1" s="1"/>
  <c r="AU21" i="1"/>
  <c r="AU19" i="1" s="1"/>
  <c r="AT21" i="1"/>
  <c r="AT19" i="1" s="1"/>
  <c r="AS21" i="1"/>
  <c r="AS19" i="1" s="1"/>
  <c r="AO21" i="1"/>
  <c r="AO19" i="1" s="1"/>
  <c r="AN21" i="1"/>
  <c r="AM21" i="1"/>
  <c r="AM19" i="1" s="1"/>
  <c r="AK21" i="1"/>
  <c r="AJ21" i="1"/>
  <c r="CN19" i="1"/>
  <c r="CD19" i="1"/>
  <c r="CB19" i="1"/>
  <c r="BX19" i="1"/>
  <c r="BT19" i="1"/>
  <c r="BN19" i="1"/>
  <c r="BC19" i="1"/>
  <c r="AZ19" i="1"/>
  <c r="AN19" i="1"/>
  <c r="AK19" i="1"/>
  <c r="AJ19" i="1"/>
  <c r="AH19" i="1" l="1"/>
  <c r="CU53" i="1"/>
  <c r="CA59" i="1"/>
  <c r="CA25" i="1"/>
  <c r="CE21" i="1"/>
  <c r="CE19" i="1" s="1"/>
  <c r="CA19" i="1" s="1"/>
  <c r="CS21" i="1"/>
  <c r="CS19" i="1" s="1"/>
  <c r="AW59" i="1"/>
  <c r="BG61" i="1"/>
  <c r="BI59" i="1"/>
  <c r="BG59" i="1" s="1"/>
  <c r="DE23" i="1"/>
  <c r="DF21" i="1"/>
  <c r="DF19" i="1" s="1"/>
  <c r="CJ24" i="1"/>
  <c r="AQ21" i="1"/>
  <c r="AQ19" i="1" s="1"/>
  <c r="BV19" i="1"/>
  <c r="AH61" i="1"/>
  <c r="AJ59" i="1"/>
  <c r="AH59" i="1" s="1"/>
  <c r="CR21" i="1"/>
  <c r="CR19" i="1" s="1"/>
  <c r="CG21" i="1"/>
  <c r="CG19" i="1" s="1"/>
  <c r="CP26" i="1"/>
  <c r="CZ26" i="1"/>
  <c r="BA21" i="1"/>
  <c r="BA19" i="1" s="1"/>
  <c r="BP21" i="1"/>
  <c r="BP19" i="1" s="1"/>
  <c r="CI21" i="1"/>
  <c r="CI19" i="1" s="1"/>
  <c r="BG25" i="1"/>
  <c r="CP25" i="1"/>
  <c r="CZ27" i="1"/>
  <c r="BH28" i="1"/>
  <c r="DC21" i="1"/>
  <c r="DC19" i="1" s="1"/>
  <c r="DE30" i="1"/>
  <c r="BH34" i="1"/>
  <c r="CP34" i="1"/>
  <c r="BF21" i="1"/>
  <c r="BF19" i="1" s="1"/>
  <c r="CF36" i="1"/>
  <c r="CZ37" i="1"/>
  <c r="BB41" i="1"/>
  <c r="CP42" i="1"/>
  <c r="BF51" i="1"/>
  <c r="CF55" i="1"/>
  <c r="CK55" i="1"/>
  <c r="CP55" i="1"/>
  <c r="BH56" i="1"/>
  <c r="CW51" i="1"/>
  <c r="DB51" i="1"/>
  <c r="AQ63" i="1"/>
  <c r="AQ61" i="1" s="1"/>
  <c r="AQ59" i="1" s="1"/>
  <c r="DB63" i="1"/>
  <c r="DB61" i="1" s="1"/>
  <c r="DB59" i="1" s="1"/>
  <c r="DG63" i="1"/>
  <c r="DG61" i="1" s="1"/>
  <c r="DG59" i="1" s="1"/>
  <c r="CN63" i="1"/>
  <c r="CN61" i="1" s="1"/>
  <c r="CN59" i="1" s="1"/>
  <c r="CS63" i="1"/>
  <c r="CS61" i="1" s="1"/>
  <c r="CS59" i="1" s="1"/>
  <c r="CX63" i="1"/>
  <c r="CX61" i="1" s="1"/>
  <c r="CX59" i="1" s="1"/>
  <c r="CF70" i="1"/>
  <c r="CZ70" i="1"/>
  <c r="CI63" i="1"/>
  <c r="CI61" i="1" s="1"/>
  <c r="CI59" i="1" s="1"/>
  <c r="CF72" i="1"/>
  <c r="CP72" i="1"/>
  <c r="CU72" i="1"/>
  <c r="CZ73" i="1"/>
  <c r="CZ76" i="1"/>
  <c r="CX21" i="1"/>
  <c r="CX19" i="1" s="1"/>
  <c r="CF27" i="1"/>
  <c r="CP27" i="1"/>
  <c r="CU27" i="1"/>
  <c r="CK30" i="1"/>
  <c r="CF32" i="1"/>
  <c r="CP33" i="1"/>
  <c r="CZ33" i="1"/>
  <c r="CK34" i="1"/>
  <c r="AH35" i="1"/>
  <c r="BG35" i="1"/>
  <c r="CZ36" i="1"/>
  <c r="CP37" i="1"/>
  <c r="CL39" i="1"/>
  <c r="CP43" i="1"/>
  <c r="CZ43" i="1"/>
  <c r="DE43" i="1"/>
  <c r="AO17" i="1"/>
  <c r="AO78" i="1" s="1"/>
  <c r="AO77" i="1" s="1"/>
  <c r="BN17" i="1"/>
  <c r="BN78" i="1" s="1"/>
  <c r="BN77" i="1" s="1"/>
  <c r="BX17" i="1"/>
  <c r="BX78" i="1" s="1"/>
  <c r="BX77" i="1" s="1"/>
  <c r="AH53" i="1"/>
  <c r="AX51" i="1"/>
  <c r="BB53" i="1"/>
  <c r="BR51" i="1"/>
  <c r="BQ51" i="1" s="1"/>
  <c r="CF53" i="1"/>
  <c r="CK53" i="1"/>
  <c r="CP53" i="1"/>
  <c r="DD51" i="1"/>
  <c r="DE55" i="1"/>
  <c r="AZ51" i="1"/>
  <c r="BE51" i="1"/>
  <c r="CI51" i="1"/>
  <c r="CV56" i="1"/>
  <c r="CU56" i="1" s="1"/>
  <c r="DF56" i="1"/>
  <c r="DF51" i="1" s="1"/>
  <c r="CN51" i="1"/>
  <c r="CS51" i="1"/>
  <c r="DC51" i="1"/>
  <c r="AW63" i="1"/>
  <c r="BG63" i="1"/>
  <c r="CG63" i="1"/>
  <c r="CG61" i="1" s="1"/>
  <c r="CG59" i="1" s="1"/>
  <c r="CZ65" i="1"/>
  <c r="DE65" i="1"/>
  <c r="CO63" i="1"/>
  <c r="CO61" i="1" s="1"/>
  <c r="CO59" i="1" s="1"/>
  <c r="CP38" i="1"/>
  <c r="CZ38" i="1"/>
  <c r="DE38" i="1"/>
  <c r="AH41" i="1"/>
  <c r="CG39" i="1"/>
  <c r="DA39" i="1"/>
  <c r="CF43" i="1"/>
  <c r="BT17" i="1"/>
  <c r="BT78" i="1" s="1"/>
  <c r="BT77" i="1" s="1"/>
  <c r="DE53" i="1"/>
  <c r="AR56" i="1"/>
  <c r="CD51" i="1"/>
  <c r="CJ51" i="1"/>
  <c r="CF58" i="1"/>
  <c r="AW61" i="1"/>
  <c r="CA61" i="1"/>
  <c r="DC63" i="1"/>
  <c r="DC61" i="1" s="1"/>
  <c r="DC59" i="1" s="1"/>
  <c r="DH63" i="1"/>
  <c r="DH61" i="1" s="1"/>
  <c r="DH59" i="1" s="1"/>
  <c r="CF71" i="1"/>
  <c r="CP71" i="1"/>
  <c r="CZ71" i="1"/>
  <c r="DE71" i="1"/>
  <c r="CF76" i="1"/>
  <c r="CK76" i="1"/>
  <c r="CL21" i="1"/>
  <c r="CL19" i="1" s="1"/>
  <c r="CF26" i="1"/>
  <c r="DE26" i="1"/>
  <c r="DH21" i="1"/>
  <c r="DH19" i="1" s="1"/>
  <c r="DA51" i="1"/>
  <c r="CZ67" i="1"/>
  <c r="CP68" i="1"/>
  <c r="AI69" i="1"/>
  <c r="CF73" i="1"/>
  <c r="CK73" i="1"/>
  <c r="CP74" i="1"/>
  <c r="CZ74" i="1"/>
  <c r="CK75" i="1"/>
  <c r="CL59" i="1"/>
  <c r="CK59" i="1" s="1"/>
  <c r="CK61" i="1"/>
  <c r="CX51" i="1"/>
  <c r="DF59" i="1"/>
  <c r="DE61" i="1"/>
  <c r="AI19" i="1"/>
  <c r="BB19" i="1"/>
  <c r="BB21" i="1"/>
  <c r="BE17" i="1"/>
  <c r="BE78" i="1" s="1"/>
  <c r="BE77" i="1" s="1"/>
  <c r="CJ41" i="1"/>
  <c r="CJ39" i="1" s="1"/>
  <c r="AQ39" i="1"/>
  <c r="AI39" i="1" s="1"/>
  <c r="AI21" i="1"/>
  <c r="BV21" i="1"/>
  <c r="CW21" i="1"/>
  <c r="CW19" i="1" s="1"/>
  <c r="CT21" i="1"/>
  <c r="CT19" i="1" s="1"/>
  <c r="AU17" i="1"/>
  <c r="AU78" i="1" s="1"/>
  <c r="AU77" i="1" s="1"/>
  <c r="CD17" i="1"/>
  <c r="CD78" i="1" s="1"/>
  <c r="CD77" i="1" s="1"/>
  <c r="CS17" i="1"/>
  <c r="CS78" i="1" s="1"/>
  <c r="CS77" i="1" s="1"/>
  <c r="CA63" i="1"/>
  <c r="CU23" i="1"/>
  <c r="CF25" i="1"/>
  <c r="CU26" i="1"/>
  <c r="CK27" i="1"/>
  <c r="AW28" i="1"/>
  <c r="CP30" i="1"/>
  <c r="DE33" i="1"/>
  <c r="BB35" i="1"/>
  <c r="DE37" i="1"/>
  <c r="CU38" i="1"/>
  <c r="CR39" i="1"/>
  <c r="DF39" i="1"/>
  <c r="CU43" i="1"/>
  <c r="BK51" i="1"/>
  <c r="CQ51" i="1"/>
  <c r="AR53" i="1"/>
  <c r="BV53" i="1"/>
  <c r="BB59" i="1"/>
  <c r="BB61" i="1"/>
  <c r="CK65" i="1"/>
  <c r="CU65" i="1"/>
  <c r="CK66" i="1"/>
  <c r="DE68" i="1"/>
  <c r="CU71" i="1"/>
  <c r="AW19" i="1"/>
  <c r="BG21" i="1"/>
  <c r="BK21" i="1"/>
  <c r="BK19" i="1" s="1"/>
  <c r="BG19" i="1" s="1"/>
  <c r="BO21" i="1"/>
  <c r="BO19" i="1" s="1"/>
  <c r="DA21" i="1"/>
  <c r="DA19" i="1" s="1"/>
  <c r="DA17" i="1" s="1"/>
  <c r="DA78" i="1" s="1"/>
  <c r="DA77" i="1" s="1"/>
  <c r="CK23" i="1"/>
  <c r="CP23" i="1"/>
  <c r="BH24" i="1"/>
  <c r="CY21" i="1"/>
  <c r="CY19" i="1" s="1"/>
  <c r="CU25" i="1"/>
  <c r="CK26" i="1"/>
  <c r="AI28" i="1"/>
  <c r="CK28" i="1"/>
  <c r="CU28" i="1"/>
  <c r="CF29" i="1"/>
  <c r="AI30" i="1"/>
  <c r="CZ30" i="1"/>
  <c r="CP31" i="1"/>
  <c r="DE32" i="1"/>
  <c r="CU33" i="1"/>
  <c r="CF34" i="1"/>
  <c r="AI35" i="1"/>
  <c r="CP35" i="1"/>
  <c r="BH35" i="1"/>
  <c r="DE36" i="1"/>
  <c r="CU37" i="1"/>
  <c r="BG41" i="1"/>
  <c r="CA41" i="1"/>
  <c r="CI39" i="1"/>
  <c r="CI17" i="1" s="1"/>
  <c r="CI78" i="1" s="1"/>
  <c r="CI77" i="1" s="1"/>
  <c r="CQ39" i="1"/>
  <c r="CW39" i="1"/>
  <c r="DC39" i="1"/>
  <c r="DC17" i="1" s="1"/>
  <c r="DC78" i="1" s="1"/>
  <c r="DC77" i="1" s="1"/>
  <c r="CU42" i="1"/>
  <c r="CK43" i="1"/>
  <c r="CB17" i="1"/>
  <c r="CB78" i="1" s="1"/>
  <c r="AN17" i="1"/>
  <c r="AN78" i="1" s="1"/>
  <c r="AN77" i="1" s="1"/>
  <c r="AK51" i="1"/>
  <c r="AI51" i="1" s="1"/>
  <c r="BJ51" i="1"/>
  <c r="BH51" i="1" s="1"/>
  <c r="BQ53" i="1"/>
  <c r="AY51" i="1"/>
  <c r="CC51" i="1"/>
  <c r="CR51" i="1"/>
  <c r="CR17" i="1" s="1"/>
  <c r="CR78" i="1" s="1"/>
  <c r="CR77" i="1" s="1"/>
  <c r="BR61" i="1"/>
  <c r="BR59" i="1" s="1"/>
  <c r="BB63" i="1"/>
  <c r="BP63" i="1"/>
  <c r="BP61" i="1" s="1"/>
  <c r="BP59" i="1" s="1"/>
  <c r="CF65" i="1"/>
  <c r="DE67" i="1"/>
  <c r="CU68" i="1"/>
  <c r="BG69" i="1"/>
  <c r="AI70" i="1"/>
  <c r="CK71" i="1"/>
  <c r="DE73" i="1"/>
  <c r="CU74" i="1"/>
  <c r="CF75" i="1"/>
  <c r="DE76" i="1"/>
  <c r="CT41" i="1"/>
  <c r="CT39" i="1" s="1"/>
  <c r="BA39" i="1"/>
  <c r="AW39" i="1" s="1"/>
  <c r="CY41" i="1"/>
  <c r="CY39" i="1" s="1"/>
  <c r="BP39" i="1"/>
  <c r="BH39" i="1" s="1"/>
  <c r="DI41" i="1"/>
  <c r="DI39" i="1" s="1"/>
  <c r="BZ39" i="1"/>
  <c r="BV39" i="1" s="1"/>
  <c r="AL17" i="1"/>
  <c r="AL78" i="1" s="1"/>
  <c r="AL77" i="1" s="1"/>
  <c r="AZ17" i="1"/>
  <c r="AZ78" i="1" s="1"/>
  <c r="AZ77" i="1" s="1"/>
  <c r="BK17" i="1"/>
  <c r="BK78" i="1" s="1"/>
  <c r="BK77" i="1" s="1"/>
  <c r="BO17" i="1"/>
  <c r="BY17" i="1"/>
  <c r="BY78" i="1" s="1"/>
  <c r="BY77" i="1" s="1"/>
  <c r="AI63" i="1"/>
  <c r="DE63" i="1"/>
  <c r="AH21" i="1"/>
  <c r="BL21" i="1"/>
  <c r="DE25" i="1"/>
  <c r="CP29" i="1"/>
  <c r="CU30" i="1"/>
  <c r="CZ31" i="1"/>
  <c r="DD39" i="1"/>
  <c r="CX39" i="1"/>
  <c r="CX17" i="1" s="1"/>
  <c r="CX78" i="1" s="1"/>
  <c r="CX77" i="1" s="1"/>
  <c r="DE42" i="1"/>
  <c r="CK44" i="1"/>
  <c r="BD17" i="1"/>
  <c r="BD78" i="1" s="1"/>
  <c r="BD77" i="1" s="1"/>
  <c r="CV51" i="1"/>
  <c r="CU51" i="1" s="1"/>
  <c r="AW53" i="1"/>
  <c r="CA53" i="1"/>
  <c r="AH63" i="1"/>
  <c r="CP65" i="1"/>
  <c r="DE70" i="1"/>
  <c r="CK72" i="1"/>
  <c r="DE74" i="1"/>
  <c r="AW21" i="1"/>
  <c r="CA21" i="1"/>
  <c r="AI24" i="1"/>
  <c r="AI25" i="1"/>
  <c r="DE27" i="1"/>
  <c r="BH30" i="1"/>
  <c r="CF31" i="1"/>
  <c r="CU32" i="1"/>
  <c r="CK33" i="1"/>
  <c r="DE34" i="1"/>
  <c r="AW35" i="1"/>
  <c r="CM21" i="1"/>
  <c r="CM19" i="1" s="1"/>
  <c r="CU36" i="1"/>
  <c r="CK37" i="1"/>
  <c r="AI41" i="1"/>
  <c r="CO39" i="1"/>
  <c r="CH39" i="1"/>
  <c r="CN39" i="1"/>
  <c r="CN17" i="1" s="1"/>
  <c r="CN78" i="1" s="1"/>
  <c r="CN77" i="1" s="1"/>
  <c r="CV39" i="1"/>
  <c r="DB39" i="1"/>
  <c r="CZ39" i="1" s="1"/>
  <c r="DH39" i="1"/>
  <c r="CK42" i="1"/>
  <c r="DE44" i="1"/>
  <c r="BM17" i="1"/>
  <c r="BM78" i="1" s="1"/>
  <c r="BM77" i="1" s="1"/>
  <c r="DH17" i="1"/>
  <c r="DH78" i="1" s="1"/>
  <c r="DH77" i="1" s="1"/>
  <c r="BF17" i="1"/>
  <c r="BF78" i="1" s="1"/>
  <c r="BF77" i="1" s="1"/>
  <c r="CE17" i="1"/>
  <c r="CE78" i="1" s="1"/>
  <c r="CE77" i="1" s="1"/>
  <c r="AJ51" i="1"/>
  <c r="AH51" i="1" s="1"/>
  <c r="AS51" i="1"/>
  <c r="AS17" i="1" s="1"/>
  <c r="AS78" i="1" s="1"/>
  <c r="AS77" i="1" s="1"/>
  <c r="BI51" i="1"/>
  <c r="BG51" i="1" s="1"/>
  <c r="BW51" i="1"/>
  <c r="BV51" i="1" s="1"/>
  <c r="CZ53" i="1"/>
  <c r="CZ55" i="1"/>
  <c r="BB56" i="1"/>
  <c r="CG56" i="1"/>
  <c r="BW61" i="1"/>
  <c r="CQ63" i="1"/>
  <c r="CV63" i="1"/>
  <c r="CV61" i="1" s="1"/>
  <c r="CV59" i="1" s="1"/>
  <c r="DE66" i="1"/>
  <c r="CU67" i="1"/>
  <c r="CK68" i="1"/>
  <c r="CY63" i="1"/>
  <c r="CY61" i="1" s="1"/>
  <c r="DE69" i="1"/>
  <c r="BH70" i="1"/>
  <c r="DE72" i="1"/>
  <c r="CU73" i="1"/>
  <c r="CK74" i="1"/>
  <c r="DE75" i="1"/>
  <c r="CU76" i="1"/>
  <c r="BQ48" i="1"/>
  <c r="AW48" i="1"/>
  <c r="BB46" i="1"/>
  <c r="BH48" i="1"/>
  <c r="BS46" i="1"/>
  <c r="BS17" i="1" s="1"/>
  <c r="BS78" i="1" s="1"/>
  <c r="BS77" i="1" s="1"/>
  <c r="AI48" i="1"/>
  <c r="CV48" i="1"/>
  <c r="CV46" i="1" s="1"/>
  <c r="AX46" i="1"/>
  <c r="AX17" i="1" s="1"/>
  <c r="AX78" i="1" s="1"/>
  <c r="AX77" i="1" s="1"/>
  <c r="CA48" i="1"/>
  <c r="AR46" i="1"/>
  <c r="BB48" i="1"/>
  <c r="AT17" i="1"/>
  <c r="AT78" i="1" s="1"/>
  <c r="AT77" i="1" s="1"/>
  <c r="BH46" i="1"/>
  <c r="AI46" i="1"/>
  <c r="BV48" i="1"/>
  <c r="CA46" i="1"/>
  <c r="AR48" i="1"/>
  <c r="BG48" i="1"/>
  <c r="CG48" i="1"/>
  <c r="CG46" i="1" s="1"/>
  <c r="DF48" i="1"/>
  <c r="CZ28" i="1"/>
  <c r="BV46" i="1"/>
  <c r="CZ48" i="1"/>
  <c r="CZ46" i="1"/>
  <c r="CU48" i="1"/>
  <c r="CY46" i="1"/>
  <c r="BO78" i="1"/>
  <c r="BO77" i="1" s="1"/>
  <c r="BG46" i="1"/>
  <c r="CP48" i="1"/>
  <c r="CP46" i="1"/>
  <c r="CK48" i="1"/>
  <c r="CO46" i="1"/>
  <c r="CK46" i="1" s="1"/>
  <c r="AQ17" i="1"/>
  <c r="AQ78" i="1" s="1"/>
  <c r="AQ77" i="1" s="1"/>
  <c r="AH46" i="1"/>
  <c r="AP17" i="1"/>
  <c r="AH48" i="1"/>
  <c r="AR21" i="1"/>
  <c r="CK25" i="1"/>
  <c r="CK24" i="1"/>
  <c r="BL61" i="1"/>
  <c r="BL59" i="1" s="1"/>
  <c r="AM59" i="1"/>
  <c r="AI61" i="1"/>
  <c r="CA51" i="1"/>
  <c r="CC17" i="1"/>
  <c r="CC78" i="1" s="1"/>
  <c r="CC77" i="1" s="1"/>
  <c r="DG51" i="1"/>
  <c r="DG17" i="1" s="1"/>
  <c r="DG78" i="1" s="1"/>
  <c r="DG77" i="1" s="1"/>
  <c r="DE56" i="1"/>
  <c r="BU59" i="1"/>
  <c r="BQ59" i="1" s="1"/>
  <c r="CZ63" i="1"/>
  <c r="CZ59" i="1"/>
  <c r="CZ61" i="1"/>
  <c r="CZ51" i="1"/>
  <c r="CZ56" i="1"/>
  <c r="CZ58" i="1"/>
  <c r="BR17" i="1"/>
  <c r="BR78" i="1" s="1"/>
  <c r="BR77" i="1" s="1"/>
  <c r="BQ39" i="1"/>
  <c r="DB21" i="1"/>
  <c r="DB19" i="1" s="1"/>
  <c r="BQ21" i="1"/>
  <c r="BQ19" i="1"/>
  <c r="BC51" i="1"/>
  <c r="AW51" i="1"/>
  <c r="AY17" i="1"/>
  <c r="AY78" i="1" s="1"/>
  <c r="AY77" i="1" s="1"/>
  <c r="CP51" i="1"/>
  <c r="CP58" i="1"/>
  <c r="CP56" i="1"/>
  <c r="AR61" i="1"/>
  <c r="AV59" i="1"/>
  <c r="AR59" i="1" s="1"/>
  <c r="AR63" i="1"/>
  <c r="CK63" i="1"/>
  <c r="CK70" i="1"/>
  <c r="AV17" i="1"/>
  <c r="AV78" i="1" s="1"/>
  <c r="AV77" i="1" s="1"/>
  <c r="CK56" i="1"/>
  <c r="CM51" i="1"/>
  <c r="CK51" i="1" s="1"/>
  <c r="AR51" i="1"/>
  <c r="CK38" i="1"/>
  <c r="AR19" i="1"/>
  <c r="CK36" i="1"/>
  <c r="CK32" i="1"/>
  <c r="CB77" i="1"/>
  <c r="CA78" i="1"/>
  <c r="CF24" i="1"/>
  <c r="CH21" i="1"/>
  <c r="CY59" i="1"/>
  <c r="CU59" i="1" s="1"/>
  <c r="CJ21" i="1"/>
  <c r="CJ19" i="1" s="1"/>
  <c r="CU24" i="1"/>
  <c r="CO21" i="1"/>
  <c r="CO19" i="1" s="1"/>
  <c r="CF30" i="1"/>
  <c r="CU34" i="1"/>
  <c r="CK35" i="1"/>
  <c r="CU35" i="1"/>
  <c r="CU69" i="1"/>
  <c r="CU70" i="1"/>
  <c r="CU75" i="1"/>
  <c r="DE28" i="1"/>
  <c r="DI21" i="1"/>
  <c r="DI19" i="1" s="1"/>
  <c r="DI17" i="1" s="1"/>
  <c r="DI78" i="1" s="1"/>
  <c r="DI77" i="1" s="1"/>
  <c r="CP41" i="1"/>
  <c r="CP39" i="1"/>
  <c r="CZ41" i="1"/>
  <c r="CF69" i="1"/>
  <c r="CJ63" i="1"/>
  <c r="CJ61" i="1" s="1"/>
  <c r="CJ59" i="1" s="1"/>
  <c r="CF59" i="1" s="1"/>
  <c r="CF28" i="1"/>
  <c r="CP28" i="1"/>
  <c r="DE35" i="1"/>
  <c r="CK41" i="1"/>
  <c r="CU41" i="1"/>
  <c r="DE41" i="1"/>
  <c r="DD25" i="1"/>
  <c r="BQ28" i="1"/>
  <c r="BV28" i="1"/>
  <c r="DE51" i="1" l="1"/>
  <c r="DE59" i="1"/>
  <c r="CU39" i="1"/>
  <c r="DE39" i="1"/>
  <c r="CW17" i="1"/>
  <c r="CW78" i="1" s="1"/>
  <c r="CW77" i="1" s="1"/>
  <c r="CF39" i="1"/>
  <c r="BL19" i="1"/>
  <c r="BH19" i="1" s="1"/>
  <c r="BH21" i="1"/>
  <c r="CF56" i="1"/>
  <c r="CG51" i="1"/>
  <c r="CF51" i="1" s="1"/>
  <c r="BL17" i="1"/>
  <c r="BL78" i="1" s="1"/>
  <c r="BL77" i="1" s="1"/>
  <c r="CU19" i="1"/>
  <c r="BZ17" i="1"/>
  <c r="BZ78" i="1" s="1"/>
  <c r="BZ77" i="1" s="1"/>
  <c r="DB17" i="1"/>
  <c r="DB78" i="1" s="1"/>
  <c r="DB77" i="1" s="1"/>
  <c r="BU17" i="1"/>
  <c r="BU78" i="1" s="1"/>
  <c r="BU77" i="1" s="1"/>
  <c r="BQ77" i="1" s="1"/>
  <c r="CL17" i="1"/>
  <c r="CL78" i="1" s="1"/>
  <c r="CL77" i="1" s="1"/>
  <c r="BI17" i="1"/>
  <c r="CK39" i="1"/>
  <c r="CQ61" i="1"/>
  <c r="CP63" i="1"/>
  <c r="BV61" i="1"/>
  <c r="BW59" i="1"/>
  <c r="DE19" i="1"/>
  <c r="CF41" i="1"/>
  <c r="CP21" i="1"/>
  <c r="CU21" i="1"/>
  <c r="DE21" i="1"/>
  <c r="CU61" i="1"/>
  <c r="CM17" i="1"/>
  <c r="CM78" i="1" s="1"/>
  <c r="CM77" i="1" s="1"/>
  <c r="BQ61" i="1"/>
  <c r="CU63" i="1"/>
  <c r="AW46" i="1"/>
  <c r="CV17" i="1"/>
  <c r="CV78" i="1" s="1"/>
  <c r="CV77" i="1" s="1"/>
  <c r="BA17" i="1"/>
  <c r="BA78" i="1" s="1"/>
  <c r="BA77" i="1" s="1"/>
  <c r="AW77" i="1" s="1"/>
  <c r="BH63" i="1"/>
  <c r="AJ17" i="1"/>
  <c r="AJ78" i="1" s="1"/>
  <c r="AJ77" i="1" s="1"/>
  <c r="BJ17" i="1"/>
  <c r="BJ78" i="1" s="1"/>
  <c r="BJ77" i="1" s="1"/>
  <c r="AK17" i="1"/>
  <c r="AK78" i="1" s="1"/>
  <c r="AK77" i="1" s="1"/>
  <c r="BQ46" i="1"/>
  <c r="CF46" i="1"/>
  <c r="CU46" i="1"/>
  <c r="CA77" i="1"/>
  <c r="DF46" i="1"/>
  <c r="DE48" i="1"/>
  <c r="CF48" i="1"/>
  <c r="CO17" i="1"/>
  <c r="CO78" i="1" s="1"/>
  <c r="CO77" i="1" s="1"/>
  <c r="CK77" i="1" s="1"/>
  <c r="CA17" i="1"/>
  <c r="AW78" i="1"/>
  <c r="CY17" i="1"/>
  <c r="AP78" i="1"/>
  <c r="AH17" i="1"/>
  <c r="AR17" i="1"/>
  <c r="AR78" i="1" s="1"/>
  <c r="AR77" i="1" s="1"/>
  <c r="BH61" i="1"/>
  <c r="BH59" i="1"/>
  <c r="BP17" i="1"/>
  <c r="AM17" i="1"/>
  <c r="AI59" i="1"/>
  <c r="BQ17" i="1"/>
  <c r="BB51" i="1"/>
  <c r="BC17" i="1"/>
  <c r="CZ25" i="1"/>
  <c r="DD21" i="1"/>
  <c r="CP19" i="1"/>
  <c r="CT17" i="1"/>
  <c r="CJ17" i="1"/>
  <c r="CJ78" i="1" s="1"/>
  <c r="CJ77" i="1" s="1"/>
  <c r="CK21" i="1"/>
  <c r="CK19" i="1"/>
  <c r="CF21" i="1"/>
  <c r="CH19" i="1"/>
  <c r="CF61" i="1"/>
  <c r="CF63" i="1"/>
  <c r="BV59" i="1" l="1"/>
  <c r="BW17" i="1"/>
  <c r="CP61" i="1"/>
  <c r="CQ59" i="1"/>
  <c r="BI78" i="1"/>
  <c r="BG17" i="1"/>
  <c r="BQ78" i="1"/>
  <c r="AW17" i="1"/>
  <c r="CG17" i="1"/>
  <c r="CG78" i="1" s="1"/>
  <c r="CK17" i="1"/>
  <c r="DF17" i="1"/>
  <c r="DE46" i="1"/>
  <c r="CK78" i="1"/>
  <c r="CK79" i="1" s="1"/>
  <c r="CY78" i="1"/>
  <c r="CU17" i="1"/>
  <c r="AP77" i="1"/>
  <c r="AH77" i="1" s="1"/>
  <c r="AH78" i="1"/>
  <c r="BP78" i="1"/>
  <c r="BH17" i="1"/>
  <c r="AM78" i="1"/>
  <c r="AI17" i="1"/>
  <c r="BC78" i="1"/>
  <c r="BB17" i="1"/>
  <c r="CF19" i="1"/>
  <c r="CH17" i="1"/>
  <c r="CT78" i="1"/>
  <c r="CZ21" i="1"/>
  <c r="DD19" i="1"/>
  <c r="CG79" i="1" l="1"/>
  <c r="CG77" i="1"/>
  <c r="BI77" i="1"/>
  <c r="BG77" i="1" s="1"/>
  <c r="BG78" i="1"/>
  <c r="BW78" i="1"/>
  <c r="BV17" i="1"/>
  <c r="CP59" i="1"/>
  <c r="CQ17" i="1"/>
  <c r="DF78" i="1"/>
  <c r="DE17" i="1"/>
  <c r="CY77" i="1"/>
  <c r="CU77" i="1" s="1"/>
  <c r="CU78" i="1"/>
  <c r="BP77" i="1"/>
  <c r="BH77" i="1" s="1"/>
  <c r="BH78" i="1"/>
  <c r="AM77" i="1"/>
  <c r="AI77" i="1" s="1"/>
  <c r="CJ79" i="1"/>
  <c r="AI78" i="1"/>
  <c r="BB78" i="1"/>
  <c r="BC77" i="1"/>
  <c r="BB77" i="1" s="1"/>
  <c r="CT77" i="1"/>
  <c r="CZ19" i="1"/>
  <c r="DD17" i="1"/>
  <c r="CH78" i="1"/>
  <c r="CH79" i="1" s="1"/>
  <c r="CF17" i="1"/>
  <c r="BW77" i="1" l="1"/>
  <c r="BV77" i="1" s="1"/>
  <c r="BV78" i="1"/>
  <c r="CQ78" i="1"/>
  <c r="CP17" i="1"/>
  <c r="DF77" i="1"/>
  <c r="DE77" i="1" s="1"/>
  <c r="DE78" i="1"/>
  <c r="CU79" i="1"/>
  <c r="CH77" i="1"/>
  <c r="CF77" i="1" s="1"/>
  <c r="CF78" i="1"/>
  <c r="CF79" i="1" s="1"/>
  <c r="DD78" i="1"/>
  <c r="CZ17" i="1"/>
  <c r="DE79" i="1" l="1"/>
  <c r="CQ77" i="1"/>
  <c r="CP77" i="1" s="1"/>
  <c r="CP78" i="1"/>
  <c r="CP79" i="1" s="1"/>
  <c r="DD77" i="1"/>
  <c r="CZ77" i="1" s="1"/>
  <c r="CZ78" i="1"/>
  <c r="CZ79" i="1" s="1"/>
</calcChain>
</file>

<file path=xl/sharedStrings.xml><?xml version="1.0" encoding="utf-8"?>
<sst xmlns="http://schemas.openxmlformats.org/spreadsheetml/2006/main" count="1090" uniqueCount="367">
  <si>
    <t>на 2018 - 2021 годы</t>
  </si>
  <si>
    <t>Финансовый орган субъекта Российской Федерации</t>
  </si>
  <si>
    <t>Комитет финансов муниципального образования Киришский муниципальный район Ленинградской области</t>
  </si>
  <si>
    <t>Единица измерения: тыс. руб. (с точностью до первого десятичного знака)</t>
  </si>
  <si>
    <t>Наименование полномочия, расходного обязательства</t>
  </si>
  <si>
    <t>Код строки</t>
  </si>
  <si>
    <t>Правовое основание финансового обеспечения полномочия, расходного обязательства муниципального образования</t>
  </si>
  <si>
    <t>Группа полномочий</t>
  </si>
  <si>
    <t>Код расхода по БК</t>
  </si>
  <si>
    <t>Объем средств на исполнение расходного обязательства муниципального образования</t>
  </si>
  <si>
    <t>в т.ч. объем средств на исполнение расходного обязательства без учета расходов на осуществление капитальных вложений в объекты муниципальной собственности</t>
  </si>
  <si>
    <t xml:space="preserve">Оценка стоимости полномочий муниципальных образований </t>
  </si>
  <si>
    <t>в т.ч. оценка стоимости полномочий муниципальных образований  без учета расходов на осуществление капитальных вложений в объекты муниципальной собственности</t>
  </si>
  <si>
    <t>Методика расчета оценки</t>
  </si>
  <si>
    <t>Российской Федерации</t>
  </si>
  <si>
    <t>субъекта Российской Федерации</t>
  </si>
  <si>
    <t>муниципальных образований</t>
  </si>
  <si>
    <t>отчетный</t>
  </si>
  <si>
    <t>текущий</t>
  </si>
  <si>
    <t>очередной</t>
  </si>
  <si>
    <t>плановый период</t>
  </si>
  <si>
    <t>Федеральные законы</t>
  </si>
  <si>
    <t>Указы Президента Российской Федерации</t>
  </si>
  <si>
    <t>Нормативные правовые акты
Правительства Российской Федерации</t>
  </si>
  <si>
    <t>в том числе государственные программы Российской Федерации</t>
  </si>
  <si>
    <t>Акты федеральных органов исполнительной власти</t>
  </si>
  <si>
    <t>Договоры, соглашения</t>
  </si>
  <si>
    <t>Законы субъекта Российской Федерации</t>
  </si>
  <si>
    <t xml:space="preserve">Нормативные правовые акты субъекта Российской Федерации </t>
  </si>
  <si>
    <t>2018 г.</t>
  </si>
  <si>
    <t>2019 г.</t>
  </si>
  <si>
    <t>2020 г.</t>
  </si>
  <si>
    <t>наименование, номер и дата</t>
  </si>
  <si>
    <t>номер статьи (подстатьи), пункта (подпункта)</t>
  </si>
  <si>
    <t>дата вступления в силу, срок действия</t>
  </si>
  <si>
    <t>код НПА</t>
  </si>
  <si>
    <t>номер пункта, подпункта</t>
  </si>
  <si>
    <t>раздел/подраздел</t>
  </si>
  <si>
    <t>Всего</t>
  </si>
  <si>
    <t>в т.ч. за счет целевых средств федерального бюджета</t>
  </si>
  <si>
    <t>в т.ч. за счет целевых средств регионального бюджета</t>
  </si>
  <si>
    <t>в т.ч. за счет прочих безвозмездных поступлений, включая средства фондов</t>
  </si>
  <si>
    <t>в т.ч. за счет средств местных бюджетов</t>
  </si>
  <si>
    <t xml:space="preserve">в т.ч. за счет целевых средств регионального бюджета </t>
  </si>
  <si>
    <t>2021 г.</t>
  </si>
  <si>
    <t>в т.ч за счет целевых средств федерального бюджета</t>
  </si>
  <si>
    <t>утвержденные бюджетные назначения</t>
  </si>
  <si>
    <t>исполнено</t>
  </si>
  <si>
    <t>в т.ч. за счет средств местных бюджетов</t>
  </si>
  <si>
    <t>Расходные обязательства, возникшие в результате принятия нормативных правовых актов городского поселения, заключения договоров (соглашений), всего</t>
  </si>
  <si>
    <t>5000</t>
  </si>
  <si>
    <t>X</t>
  </si>
  <si>
    <t>в том числе:</t>
  </si>
  <si>
    <t>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вопросов местного значения городского поселения, всего</t>
  </si>
  <si>
    <t>5001</t>
  </si>
  <si>
    <t>по перечню, предусмотренному частью 1 статьи 14 Федерального закона от 6 октября 2003 г. № 131-ФЗ «Об общих принципах организации местного самоуправления в Российской Федерации», всего</t>
  </si>
  <si>
    <t>5002</t>
  </si>
  <si>
    <t>владение, пользование и распоряжение имуществом, находящимся в муниципальной собственности городского поселения</t>
  </si>
  <si>
    <t>5005</t>
  </si>
  <si>
    <t>федеральный закон от 06.10.2003 №131-фз "Об общих принципах организации местного самоуправления в Российской Федерации"</t>
  </si>
  <si>
    <t>пп.3, п.1, ст.14</t>
  </si>
  <si>
    <t>06.10.2003 - не установлена</t>
  </si>
  <si>
    <t>Решение совета депутатов МО Будогощское городское поселение от 01.06.2009 №46/244 "Об утверждении Положения о порядке управления и распоряжении муниципальным имуществом муниципального образования Будогощское городское поселение Киришского муниципального района Ленинградской области"</t>
  </si>
  <si>
    <t>в целом</t>
  </si>
  <si>
    <t>01.06.2009 - не установлена</t>
  </si>
  <si>
    <t>1</t>
  </si>
  <si>
    <t>01/13</t>
  </si>
  <si>
    <t>расчетный, плановый метод</t>
  </si>
  <si>
    <t>организация в границах городского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</si>
  <si>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5006</t>
  </si>
  <si>
    <t>1) федеральный закон от 07.12.2011 №416-ФЗ "О водоснабжении и водоотведении"
2) федеральный закон от 31.03.1999 №69-ФЗ "О газоснабжении в Российской Федерации"
3) федеральный закон от 27.07.2010 №190-ФЗ "О теплоснабжении"
4) федеральный закон от 06.10.2003 №131-фз "Об общих принципах организации местного самоуправления в Российской Федерации"
5) федеральный закон от 26.03.2003 №35-ФЗ "Об электроэнергетике"</t>
  </si>
  <si>
    <t>1) в целом
2) в целом
3) в целом
4) пп.4, п.1, ст.14
5) в целом</t>
  </si>
  <si>
    <t>1) 01.01.2012 - не установлена
2) 08.04.1999 - не установлена
3) 30.07.2010 - не установлена
4) 06.10.2003 - не установлена
5) 01.04.2003 - не установлена</t>
  </si>
  <si>
    <t>Областной закон Ленинградской области от 18.07.2011 №56-оз "О разграничении полномочий органов государственной власти Ленинградской области в области энергосбережения и повышения энергетической эффективности"</t>
  </si>
  <si>
    <t>23.07.2011 - не установлена</t>
  </si>
  <si>
    <t>Постановление Правительства Ленинградской области от 28.03.2016 №75 "Об утверждении Порядка предоставления субсидий из областного бюджета Ленинградской области бюджетам муниципальных образований на реализацию мероприятий по повышению надежности и энергетической эффективности в системах водоснабжения и водоотведения в рамках основного мероприятия "Обеспечение реализации энергосберегающих мероприятий в муниципальных образованиях" подпрограммы "Энергосбережение и повышение энергетической эффективности на территории Ленинградской области" государственной программы Ленинградской области "Обеспечение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t>
  </si>
  <si>
    <t>28.03.2016 - не установлена</t>
  </si>
  <si>
    <t>1) Постановление администрации Будогощского городского поселения от 21.05.2018 №55 "О подготовке жилищно-коммунального хозяйства"
2) Постановление администрации Будогощского городского поселения от 15.06.2017 №66 "О подготовке жилищно-коммунального хозяйства Будогощского городского поселения Киришского муниципального района Ленинградской области к осенне-зимнему сезону 2017-2018гг"
3) Решение совета депутатов МО Будогощское городское поселение от 05.02.2013 №30/131 "Об утверждении Программы комплексного развития систем коммунальной инфраструктуры муниципального образования Будогощское городское поселение Киришского муниципального района Ленинградской области"</t>
  </si>
  <si>
    <t>1) в целом
2) в целом
3) в целом</t>
  </si>
  <si>
    <t>1) 21.05.2018 - не установлена
2) 15.06.2017 - не установлена
3) 05.02.2013 - не установлена</t>
  </si>
  <si>
    <t>19</t>
  </si>
  <si>
    <t>05/02</t>
  </si>
  <si>
    <t>сметно-нормативный; плановый метод; расчетно-аналитический; учетный метод</t>
  </si>
  <si>
    <t>дорожная деятельность в отношении автомобильных дорог местного значения в границах населенных пунктов городского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городского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</si>
  <si>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5008</t>
  </si>
  <si>
    <t>1) федеральный закон от 08.11.2007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
2) федеральный закон от 06.10.2003 №131-фз "Об общих принципах организации местного самоуправления в Российской Федерации"</t>
  </si>
  <si>
    <t>1) ст.13
2) пп.5, п.1, ст.14</t>
  </si>
  <si>
    <t>1) 12.11.2007 - не установлена
2) 06.10.2003 - не установлена</t>
  </si>
  <si>
    <t>Областной закон Ленинградской области от 16.12.2011 №111-оз "О Дорожном фонде Ленинградской области"</t>
  </si>
  <si>
    <t>22.12.2011 - не установлена</t>
  </si>
  <si>
    <t>1) Решение совета депутатов МО Будогощское городское поселение от 12.11.2013 №39/177 "О создании муниципального дорожного фонда муниципального образования Будогощское городское поселение Киришского муниципального района Ленинградской области"
2) Решение совета депутатов МО Будогощское городское поселение от 20.03.2012 №18/68 "Об утверждении Порядка содержания автомобильных дорог общего пользования местного значения Муниципального образования «Будогощское городское поселение Киришского муниципального района Ленинградской области"
3) Постановление администрации Будогощского городского поселения от 27.10.2016 №27 "Об утверждении перечня автомобильных дорог общего пользования местного значения муниципального образования Будогощское городское поселение Киришского муниципального района Ленинградской области"</t>
  </si>
  <si>
    <t>1) 12.11.2013 - не установлена
2) 20.03.2012 - не установлена
3) 27.10.2016 - не установлена</t>
  </si>
  <si>
    <t>3</t>
  </si>
  <si>
    <t>04/09</t>
  </si>
  <si>
    <t>обеспечение проживающих в городского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</si>
  <si>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5009</t>
  </si>
  <si>
    <t>1) федеральный закон от 29.12.2004 №188-ФЗ "Жилищный кодекс Российской Федерации"
2) федеральный закон от 06.10.2003 №131-фз "Об общих принципах организации местного самоуправления в Российской Федерации"</t>
  </si>
  <si>
    <t>1) ст.2
2) пп.6, п.1, ст.14</t>
  </si>
  <si>
    <t>1) 01.03.2005 - не установлена
2) 06.10.2003 - не установлена</t>
  </si>
  <si>
    <t>Областной закон Ленинградской области от 02.07.2013 №49-оз "О муниципальном жилищном контроле на территории Ленинградской области и взаимодействии органов муниципального жилищного контроля с органом государственного жилищного надзора Ленинградской области"</t>
  </si>
  <si>
    <t>02.07.2013 - не установлена</t>
  </si>
  <si>
    <t>Постановление администрации Будогощского городского поселения от 25.03.2014 №36 "О формировании фонда капитального ремонта в отношении многоквартирных домов, расположенных на территории МО Будогощское городское поселение, на счете регионального оператора"</t>
  </si>
  <si>
    <t>25.03.2014 - не установлена</t>
  </si>
  <si>
    <t>18</t>
  </si>
  <si>
    <t>05/01
10/03</t>
  </si>
  <si>
    <t>участие в предупреждении и ликвидации последствий чрезвычайных ситуаций в границах городского поселения</t>
  </si>
  <si>
    <t>5017</t>
  </si>
  <si>
    <t>1) федеральный закон от 12.02.1998 №28-ФЗ "О гражданской обороне"
2) федеральный закон от 21.12.1994 №68-ФЗ "О защите населения и территорий от чрезвычайных ситуаций природного и техногенного характера"
3) федеральный закон от 06.10.2003 №131-фз "Об общих принципах организации местного самоуправления в Российской Федерации"</t>
  </si>
  <si>
    <t>1) п.2, ст.8
2) ст.11,23,24,25
3) пп.8, п.1, ст.14</t>
  </si>
  <si>
    <t>1) 16.02.1998 - не установлена
2) 24.12.1994 - не установлена
3) 06.10.2003 - не установлена</t>
  </si>
  <si>
    <t>Областной закон Ленинградской области от 13.11.2003 №93-оз "О защите населения и территорий Ленинградской области от чрезвычайных ситуаций природного и техногенного характера"</t>
  </si>
  <si>
    <t>ст.1,6,17</t>
  </si>
  <si>
    <t>05.12.2003 - не установлена</t>
  </si>
  <si>
    <t>1) Постановление администрации Будогощского городского поселения от 18.07.2017 №106 "О порядке создания, хранения, использования и восполнения резерва материальных ресурсов для ликвидации чрезвычайных ситуаций в Будогощском городском поселении"
2) Постановление администрации Будогощского городского поселения от 18.07.2017 №114 "Об организации оповещения населения на случай возникновения чрезвычайных ситуаций природного и техногенного характера"
3) Постановление администрации Будогощского городского поселения от 18.07.2017 №99 "Об утверждении Положения о создании и содержании в целях гражданской обороны запасов материально-технических, продовольственных, медицинских и иных средств в Будогощском городском поселении Киришского муниципального района Ленинградской области"
4) Постановление администрации Будогощского городского поселения от 18.07.2017 №113 "Об утверждении положения «О создании территориального звена Ленинградской областной подсистемы предупреждения и ликвидации чрезвычайных ситуаций муниципального образования Будогощское городское поселение Киришского муниципального района Ленинградской области"
5) Постановление администрации Будогощского городского поселения от 22.12.2006 №22 "Об утверждении положения о порядке расходования средств резервного фонда администрации МО Будогощское городское поселение КМР ЛО"</t>
  </si>
  <si>
    <t>1) в целом
2) в целом
3) в целом
4) в целом
5) в целом</t>
  </si>
  <si>
    <t>1) 18.07.2017 - не установлена
2) 18.07.2017 - не установлена
3) 18.07.2017 - не установлена
4) 18.07.2017 - не установлена
5) 22.12.2006 - не установлена</t>
  </si>
  <si>
    <t>12</t>
  </si>
  <si>
    <t>01/11</t>
  </si>
  <si>
    <t>11</t>
  </si>
  <si>
    <t>обеспечение первичных мер пожарной безопасности в границах населенных пунктов городского поселения</t>
  </si>
  <si>
    <t>5018</t>
  </si>
  <si>
    <t>1) федеральный закон от 21.12.1994 №69-ФЗ "О пожарной безопасности"
2) федеральный закон от 06.10.2003 №131-фз "Об общих принципах организации местного самоуправления в Российской Федерации"</t>
  </si>
  <si>
    <t>1) ст.19
2) пп.9, п.1, ст.14</t>
  </si>
  <si>
    <t>1) 26.12.1994 - не установлена
2) 06.10.2003 - не установлена</t>
  </si>
  <si>
    <t>Областной закон Ленинградской области от 25.12.2006 №169-оз "О пожарной безопасности Ленинградской области"</t>
  </si>
  <si>
    <t>ст.8-1</t>
  </si>
  <si>
    <t>08.01.2007 - не установлена</t>
  </si>
  <si>
    <t>Постановление Правительства Ленинградской области от 05.06.2007 №126 ""О методических рекомендациях по осуществлению муниципальными образованиями Ленинградскйо области полномочий повопросам гражданской обороны, защиты населения от чрезвычайных ситуаций""</t>
  </si>
  <si>
    <t>05.06.2007 - не установлена</t>
  </si>
  <si>
    <t>1) Постановление администрации Будогощского городского поселения от 18.07.2017 №115 "Об обеспечении первичных мер пожарной безопасности в границах муниципального образования Будогощское городское поселение"
2) Постановление администрации Будогощского городского поселения от 14.05.2010 №19 "Об организации обучения населения мерам пожарной безопасности на территории МО Будогощское городское поселение Киришского муниципального муниципального района"
3) Постановление администрации Будогощского городского поселения от 31.07.2014 №78 "Об установлении особого противопожарного режима на территории муниципального образования Будогощского городского поселения Киришского муниципального района Ленинградской области"</t>
  </si>
  <si>
    <t>1) 18.07.2017 - не установлена
2) 14.05.2010 - не установлена
3) 31.07.2014 - не установлена</t>
  </si>
  <si>
    <t>05/03</t>
  </si>
  <si>
    <t>создание условий для обеспечения жителей городского поселения услугами связи, общественного питания, торговли и бытового обслуживания</t>
  </si>
  <si>
    <t>5019</t>
  </si>
  <si>
    <t>пп.10, п.1, ст.14</t>
  </si>
  <si>
    <t>Постановление администрации Будогощского городского поселения от 05.02.2018 №9 "Об утверждении Порядка предоставления субсидии на возмещение затрат муниципальному предприятию «Комбинат коммунальных предприятий городского поселка Будогощь муниципального образования Будогощское городское поселение» в связи с оказанием банных услуг населению на территории муниципального образования Будогощское городское поселение Киришского муниципального района Ленинградской области"</t>
  </si>
  <si>
    <t>05.02.2018 - не установлена</t>
  </si>
  <si>
    <t>23</t>
  </si>
  <si>
    <t>плановый метод; расчетно-аналитический метод</t>
  </si>
  <si>
    <t>создание условий для организации досуга и обеспечения жителей городского поселения услугами организаций культуры</t>
  </si>
  <si>
    <t>5021</t>
  </si>
  <si>
    <t>1) федеральный закон от 06.10.2003 №131-фз "Об общих принципах организации местного самоуправления в Российской Федерации"
2) федеральный закон от 09.10.1992 №3612-1 "Основы законодательства Российской Федерации о культуре"</t>
  </si>
  <si>
    <t>1) пп.12, п.1, ст.14
2) в целом</t>
  </si>
  <si>
    <t>1) 06.10.2003 - не установлена
2) 17.11.1992 - не установлена</t>
  </si>
  <si>
    <t>Постановление Правительства Ленинградской области от 20.03.2006 №72 "Об утверждении Методических рекомендаций по исполнению муниципальными образованиями Ленинградской области полномочий в сфере культуры"</t>
  </si>
  <si>
    <t>15.05.2006 - не установлена</t>
  </si>
  <si>
    <t>1) Постановление администрации Киришского городского поселения от 29.09.2011 №151 "Об утверждении Положения о системах оплаты труда в муниципальных казенных учреждениях муниципального образования Киришское городское поселение Киришского муниципального района Ленинградской области по видам экономической деятельности"
2) Постановление администрации Киришского муниципального района от 18.08.2015 №1722 "Об утверждении Положения о формировании муниципального задания на оказание муниципальных услуг (выполнение работ) в отношении муниципальных бюджетных, автономных и казенных учреждений и финансовом обеспечении выполнения муниципального задания"
3) Постановление администрации Киришского муниципального района от 01.02.2018 №213 "Об утверждении нормативных затрат на оказание единицы муниципальной услуги, оказываемой муниципальными бюджетными и автономными учреждениями, нормативных затрат на выполнение муниципальных работ и нормативных затрат на содержание имущества муниципальными бюджетными и автономными учреждениями муницпального образования Киришский муниципальный район Ленинградской области и муниципального образования Киришское городское поселение на 2018 год"
4) Постановление администрации Киришского городского поселения от 18.12.2017 №3132 "Порядок финансирования мероприятий в рамках реализации муниципальных программ "Устойчивое общественное развитие Киришсого городского поселения " и "Устойчивое общественное развитие Киришского муниципального района""                                                  5) Постановление администрации Будогощского городского поселения от 16.08.2013 №72 "О мерах по поэтапному повышению заработной платы работников учреждений культуры муниципального образования Будогощское городское поселение и утверждении Плана мероприятий («дорожной карты»), направленного на повышение эффективности сферы культуры и совершенствование оплаты труда работников учреждений культуры муниципального образования Будогощское городское поселение"</t>
  </si>
  <si>
    <t xml:space="preserve">1) в целом
2) в целом
3) в целом
4) в целом        5) в целом </t>
  </si>
  <si>
    <t>1) 29.09.2011 - не установлена
2) 01.01.2016 - не установлена
3) 01.02.2018 - 31.12.2018
4) 18.12.2017 - не установлена         5) 16.08.2013 - 31.12.2018</t>
  </si>
  <si>
    <t>7</t>
  </si>
  <si>
    <t>08/01</t>
  </si>
  <si>
    <t>плановый метод; нормативный, расчетный метод</t>
  </si>
  <si>
    <t>Указ Президента Российской Федерации №597 от 07.05.2012 "О мероприятиях по реализации государственной социальной политики"</t>
  </si>
  <si>
    <t xml:space="preserve">в целом
</t>
  </si>
  <si>
    <t xml:space="preserve">07.05.2012-не установлен
</t>
  </si>
  <si>
    <t xml:space="preserve">18
</t>
  </si>
  <si>
    <t>обеспечение условий для развития на территории городского поселения физической культуры, школьного спорта и массового спорта</t>
  </si>
  <si>
    <t>5024</t>
  </si>
  <si>
    <t>1) федеральный закон от 04.12.2007 №329-ФЗ "О физической культуре и спорте в Российской Федерации"
2) федеральный закон от 06.10.2003 №131-фз "Об общих принципах организации местного самоуправления в Российской Федерации"</t>
  </si>
  <si>
    <t>1) в целом
2) пп.14, п.1, ст.14</t>
  </si>
  <si>
    <t>1) 30.03.2008 - не установлена
2) 06.10.2003 - не установлена</t>
  </si>
  <si>
    <t>Областной закон Ленинградской области от 30.12.2009 №118-оз "О физической культуре и спорте в Ленинградской области"</t>
  </si>
  <si>
    <t>01.01.2010 - не установлена</t>
  </si>
  <si>
    <t>1) Постановление администрации Будогощского городского поселения от 12.05.2017 №52 "Об утверждении Положения о порядке организации и проведении массовых мероприятий на территории муниципального образования Будогощское городское поселение"
2) Постановление администрации Будогощского городского поселения от 15.05.2013 №47 "Об утверждении перечня мест массового отдыха"</t>
  </si>
  <si>
    <t>1) в целом
2) в целом</t>
  </si>
  <si>
    <t>1) 12.05.2017 - не установлена
2) 15.05.2013 - не установлена</t>
  </si>
  <si>
    <t>11/01</t>
  </si>
  <si>
    <t>организация проведения официальных физкультурно-оздоровительных и спортивных мероприятий городского поселения</t>
  </si>
  <si>
    <t>5025</t>
  </si>
  <si>
    <t>участие в организации деятельности по сбору (в том числе раздельному сбору) и транспортированию твердых коммунальных отходов</t>
  </si>
  <si>
    <t>5028</t>
  </si>
  <si>
    <t>1) федеральный закон от 06.10.2003 №131-фз "Об общих принципах организации местного самоуправления в Российской Федерации"
2) федеральный закон от 24.06.1998 №89-фз "Об отходах производства и потребления"</t>
  </si>
  <si>
    <t>1) пп.18, п.1, ст.14
2) ст.8</t>
  </si>
  <si>
    <t>1) 06.10.2003 - не установлена
2) 24.06.1998 - не установлена</t>
  </si>
  <si>
    <t>Областной закон Ленинградской области от 04.03.2010 №7-оз "Об обращении с отходами в Ленинградской области"</t>
  </si>
  <si>
    <t>23.03.2010 - не установлена</t>
  </si>
  <si>
    <t>Постановление Правительства Ленинградской области от 04.04.2016 №85 "Об утверждении Положения об управлении Ленинградской области по организации и контролю деятельности по обращению с отходами и о внесении изменений в постановление Правительства Ленинградской области от 27 мая 2014 года N 192"</t>
  </si>
  <si>
    <t>04.04.2016 - не установлена</t>
  </si>
  <si>
    <t xml:space="preserve">
 Решение совета депутатов МО Будогощское городское поселение от 25.10.2017 №41/198 "Об утверждении Правил по благоустройству муниципального образования Будогощское городское поселение Киришского муниципального района Ленинградской области"</t>
  </si>
  <si>
    <t xml:space="preserve">
 в целом</t>
  </si>
  <si>
    <t xml:space="preserve">
 25.10.2017 - не установлена</t>
  </si>
  <si>
    <t>организация благоустройства территории городского поселения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</si>
  <si>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5030</t>
  </si>
  <si>
    <t>пп.19, п.1, ст.14</t>
  </si>
  <si>
    <t>Постановление Правительства Ленинградской области от 22.03.2012 №83 "Об утверждении Региональных нормативов градостроительного проектирования Ленинградской области"</t>
  </si>
  <si>
    <t>28.05.2012 - не установлена</t>
  </si>
  <si>
    <t>21</t>
  </si>
  <si>
    <t>утверждение генеральных планов городского поселения, правил землепользования и застройки, утверждение подготовленной на основе генеральных планов городского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поселения, утверждение местных нормативов градостроительного проектирования городского поселений, резервирование земель и изъятие земельных участков в границах городского поселения для муниципальных нужд, осуществление муниципального земельного контроля в границах городского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</si>
  <si>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5033</t>
  </si>
  <si>
    <t>1) федеральный закон от 29.12.2004 №190-ФЗ "Градостроительный кодекс Российской Федерации"
2) федеральный закон от 06.10.2003 №131-фз "Об общих принципах организации местного самоуправления в Российской Федерации"</t>
  </si>
  <si>
    <t>1) в целом
2) пп.20, п.1, ст.14</t>
  </si>
  <si>
    <t>1) 30.12.2004 - не установлена
2) 06.10.2003 - не установлена</t>
  </si>
  <si>
    <t>Областной закон Ленинградской области от 07.07.2014 №45-оз "О перераспределении полномочий в области градостроительной деятельности между органами государственной власти Ленинградской области и органами местного самоуправления Ленинградской области"</t>
  </si>
  <si>
    <t>01.01.2015 - не установлена</t>
  </si>
  <si>
    <t>1) Постановление администрации Будогощского городского поселения от 19.12.2017 №202 "О подготовке предложений о внесении изменений в генеральный план муниципального образования Будогощское городское поселение Киришского муниципального района Ленинградской области"                                                                                                                        2) Постановление администрации Будогощского городского поселения от 15.05.2017 №54 "О подготовке предложений о внесении изменений в генеральный план муниципального образования Будогощское городское поселение Киришского муниципального района Ленинградской области"</t>
  </si>
  <si>
    <t>1) в целом   2) в целом</t>
  </si>
  <si>
    <t>1) 19.12.2017 - не установлена        2) 15.05.2017 - не установлена</t>
  </si>
  <si>
    <t>20</t>
  </si>
  <si>
    <t>04/12</t>
  </si>
  <si>
    <t>организация ритуальных услуг и содержание мест захоронения</t>
  </si>
  <si>
    <t>5035</t>
  </si>
  <si>
    <t>1) федеральный закон от 12.01.1996 №8-ФЗ "О погребении и похоронном деле"
2) федеральный закон от 06.10.2003 №131-фз "Об общих принципах организации местного самоуправления в Российской Федерации"</t>
  </si>
  <si>
    <t>1) в целом
2) пп.22, п.1, ст.14</t>
  </si>
  <si>
    <t>1) 15.01.1996 - не установлена
2) 06.10.2003 - не установлена</t>
  </si>
  <si>
    <t>Решение совета депутатов МО Будогощское городское поселение от 07.04.2015 №10/56 "О подготовке воинских захоронений муниципального образования Будогощское городское поселение Киришского муниципального района Ленинградской области к Дню Победы в Великой Отечественной войне"</t>
  </si>
  <si>
    <t>07.04.2015 - не установлена</t>
  </si>
  <si>
    <t>осуществление мероприятий по обеспечению безопасности людей на водных объектах, охране их жизни и здоровья</t>
  </si>
  <si>
    <t>5038</t>
  </si>
  <si>
    <t>1) федеральный закон от 22.08.1995 №151-фз "Об аварийно-спасательной службе и статусе спасателей"
2) федеральный закон от 06.10.2003 №131-фз "Об общих принципах организации местного самоуправления в Российской Федерации"</t>
  </si>
  <si>
    <t>1) ст.7,20
2) пп.26, п.1, ст.14</t>
  </si>
  <si>
    <t>1) 22.08.1995 - не установлена
2) 06.10.2003 - не установлена</t>
  </si>
  <si>
    <t>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полномочий органов местного самоуправления городского поселения по решению вопросов местного значения городского поселения,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</si>
  <si>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5200</t>
  </si>
  <si>
    <t>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</si>
  <si>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5201</t>
  </si>
  <si>
    <t>1) федеральный закон от 02.03.2007 №25-фз "О муниципальной службе в Российской Федерации"
2) федеральный закон от 06.10.2003 №131-фз "Об общих принципах организации местного самоуправления в Российской Федерации"</t>
  </si>
  <si>
    <t>1) в целом
2) п.1, ст.17</t>
  </si>
  <si>
    <t>1) 01.06.2007 - не установлена
2) 06.10.2003 - не установлена</t>
  </si>
  <si>
    <t>1) Областной закон Ленинградской области от 29.12.2005 №127-оз "О наделении органов местного самоуправления муниципальных образований Ленинградской области отдельными государственными полномочиями Ленинградской области в бюджетной сфере"
2) Областной закон Ленинградской области от 11.03.2008 №14-оз "О правовом регулировании муниципальной службы в Ленинградской области"</t>
  </si>
  <si>
    <t>1) 01.01.2006 - 31.12.2015
2) 19.04.2008 - не установлена</t>
  </si>
  <si>
    <t>Постановление администрации Будогощского городского поселения от 20.07.2016 №89 "Об утверждении Правил определения нормативных затрат на обеспечение функций исполнительно-распорядительных органов местного самоуправления МО Будогощское городское поселение Киришского муниципального района Ленинградской области, являющихся главным распорядителем бюджетных средств"</t>
  </si>
  <si>
    <t>20.07.2016 - не установлена</t>
  </si>
  <si>
    <t>01/04
01/13</t>
  </si>
  <si>
    <t>расчетный, плановый, нормативный метод</t>
  </si>
  <si>
    <t>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</si>
  <si>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5202</t>
  </si>
  <si>
    <t>1) Решение совета депутатов МО Будогощское городское поселение от 21.01.2014 №42/194 ""О размере ежемесячной надбавки к должностному окладу в соответствии с присвоенным муниципальному служащему муниципального образования Будогощское городское поселение Киришского муниципального района Ленинградской области классным чином"
2) Решение совета депутатов МО Будогощское городское поселение от 19.09.2008 №37/189 "Об утверждении порядка осуществления дополнительных выплат при оплате труда муниципальных служащих муниципального образования Будогощское городское поселение Киришского муниципального района"
3) Решение совета депутатов МО Будогощское городское поселение от 19.09.2008 №37/186 "Об утверждении порядка формирования фонда оплаты труда муниципальных служащих муниципального образования Будогощское городское поселение Киришского муниципального района."
4) Решение совета депутатов МО Будогощское городское поселение от 19.09.2008 №37/190 "Об утверждении порядка формирования фонда оплаты труда работников, замещающих должности, не являющиеся должностями муниципальной службы муниципального образования Будогощское городское поселение Киришского муниципального района"</t>
  </si>
  <si>
    <t>1) в целом
2) в целом
3) в целом
4) в целом</t>
  </si>
  <si>
    <t>1) 21.01.2014 - не установлена
2) 19.09.2008 - не установлена
3) 19.09.2008 - не установлена
4) 19.09.2008 - не установлена</t>
  </si>
  <si>
    <t>01/04</t>
  </si>
  <si>
    <t>расчетный, плановый</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</si>
  <si>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</si>
  <si>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5213</t>
  </si>
  <si>
    <t>пп.5, п.1, ст.17</t>
  </si>
  <si>
    <t>01/07</t>
  </si>
  <si>
    <t>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прав на решение вопросов, не отнесенных к вопросам местного значения городского поселения, всего</t>
  </si>
  <si>
    <t>5300</t>
  </si>
  <si>
    <t>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</si>
  <si>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5500</t>
  </si>
  <si>
    <t>1) ст.34
2) п.1, ст.17</t>
  </si>
  <si>
    <t>Областной закон Ленинградской области от 11.03.2008 №14-оз "О правовом регулировании муниципальной службы в Ленинградской области"</t>
  </si>
  <si>
    <t>19.04.2008 - не установлена</t>
  </si>
  <si>
    <t>Решение совета депутатов МО Будогощское городское поселение от 26.03.2010 №7/29 "Об утверждении Положения о порядке назначения пенсии за выслугу лет и доплаты к пенсиям лицам, замещавших муниципальные должности и высшие должности муниципальной службы в Муниципальном образовании Будогощское городское поселение Киришского муниципального района Ленинградской области"</t>
  </si>
  <si>
    <t>26.03.2010 - не установлена</t>
  </si>
  <si>
    <t>10</t>
  </si>
  <si>
    <t>10/01</t>
  </si>
  <si>
    <t>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</si>
  <si>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5700</t>
  </si>
  <si>
    <t>за счет субвенций, предоставленных из федерального бюджета, всего</t>
  </si>
  <si>
    <t>5701</t>
  </si>
  <si>
    <t>на осуществление воинского учета на территориях, на которых отсутствуют структурные подразделения военных комиссариатов</t>
  </si>
  <si>
    <t>5704</t>
  </si>
  <si>
    <t>1) федеральный закон от 28.03.1998 №53-ФЗ "О воинской обязанности и военной службе"
2) федеральный закон от 06.10.2003 №131-фз "Об общих принципах организации местного самоуправления в Российской Федерации"</t>
  </si>
  <si>
    <t>1) п.2, ст.8
2) ст.19</t>
  </si>
  <si>
    <t>1) 27.07.1998 - не установлена
2) 06.10.2003 - не установлена</t>
  </si>
  <si>
    <t>Постановление Правительства РФ от 29.04.2006 №258 "О субвенциях на осуществление полномочий по первичному воинскому учету на территориях, где отсутствуют военные комиссариаты"</t>
  </si>
  <si>
    <t>16.05.2006 - не установлена</t>
  </si>
  <si>
    <t>Постановление Правительства Ленинградской области от 21.06.2006 №191 "Об утверждении порядка предоставления, расходования и учета субвенций на осуществление полномочий по первичному воинскому учету на территориях, где отсутствуют военные комиссариаты"</t>
  </si>
  <si>
    <t>30.06.2006 - не установлена</t>
  </si>
  <si>
    <t>Постановление администрации Будогощского городского поселения от 15.05.2017 №54 "Об утверждении Положения о военно-учетном столе в муниципальном образовании Будогощское городское поселение"</t>
  </si>
  <si>
    <t>15.05.2017 - не установлена</t>
  </si>
  <si>
    <t>02/03</t>
  </si>
  <si>
    <t>за счет субвенций, предоставленных из бюджета субъекта Российской Федерации, всего</t>
  </si>
  <si>
    <t>5800</t>
  </si>
  <si>
    <t>1) федеральный закон от 06.10.2003 №131-фз "Об общих принципах организации местного самоуправления в Российской Федерации"
2) федеральный закон от 24.06.1999 №120-ФЗ "Об основах системы профилактики безнадзорности и правонарушений несовершеннолетних"</t>
  </si>
  <si>
    <t>1) ст.19
2) п.2, ст.25</t>
  </si>
  <si>
    <t>1) 06.10.2003 - не установлена
2) 28.06.1999 - не установлена</t>
  </si>
  <si>
    <t>1) Областной закон Ленинградской области от 29.12.2005 №125-оз "О наделении органов местного самоуправления муниципальных образований Ленинградской области отдельными государственным полномочиями Ленинградской области в сфере профилактики безнадзорности и правонарушений несовершеннолетних"
2) Областной закон Ленинградской области от 13.10.2006 №116-оз "О наделении органов местного самоуправления муниципальных образований Ленинградской области отдельными государственными полномочиями в сфере административных правоотношений"</t>
  </si>
  <si>
    <t>1) ст.1,2,6
2) ст.1,6</t>
  </si>
  <si>
    <t>1) 01.01.2006 - не установлена
2) 02.11.2006 - не установлена</t>
  </si>
  <si>
    <t>Постановление администрации Будогощского городского поселения от 30.03.2017 №76 "Об утверждении Положения об осуществлении мероприятий в сфере профилактики правонарушений на территории муниципального образования Будогощское городское поселение"</t>
  </si>
  <si>
    <t>30.03.2017 - не установлена</t>
  </si>
  <si>
    <t>Расходные обязательства, возникшие в результате принятия нормативных правовых актов городского поселения, заключения соглашений, предусматривающих предоставление межбюджетных трансфертов из бюджета городского поселения другим бюджетам бюджетной системы Российской Федерации, всего</t>
  </si>
  <si>
    <t>6100</t>
  </si>
  <si>
    <t>по предоставлению иных межбюджетных трансфертов, всего</t>
  </si>
  <si>
    <t>6200</t>
  </si>
  <si>
    <t>в бюджет муниципального района в случае заключения соглашения с органами местного самоуправления муниципального района, в состав которого входит городское поселение, о передаче им осуществления части своих полномочий по решению вопросов местного значения, всего</t>
  </si>
  <si>
    <t>6201</t>
  </si>
  <si>
    <t>составление и рассмотрение проекта бюджета поселения, исполнение бюджета поселения, составление отчета об исполнении бюджета поселения</t>
  </si>
  <si>
    <t>6202</t>
  </si>
  <si>
    <t>1) Соглашение о передаче полномочий... от 08.11.2017 №25/2017 "О передаче администрации муниципального района полномочия администрации МО Будогощское городское поселение КМР ЛО по формированию, исполнению бюджета поселения и осуществлению контроля за исполнением данного бюджета"
2) Решение совета депутатов МО Будогощское городское поселение от 21.12.2017 №45/208 "Приложение 17 Порядок предоставления иных межбюджетных трансфертов бюджету муниципального образования Киришский муниципальный район Ленинградской области на осуществление части полномочий по решению вопросов местного значения, предусмотренных пунктами 1, 5, 7, 8, 10, 11, 12, 20, 22, 24, 28 части 1 статьи 14 Федерального закона от 06.10.2003 № 131-ФЗ «Об общих принципах организации местного самоуправления в Российской Федерации»"                                                     3) Соглашение о передаче полномочий... от 12.11.2018 №1 "О передаче администрации муниципального района полномочия администрации МО Будогощское городское поселение КМР ЛО по формированию, исполнению бюджета поселения и осуществлению контроля за исполнением данного бюджета"                                                                                                                                          4)  Решение совета депутатов МО Будогощское городское поселение от 04.12.2018 №58/278 "Приложение 17 Порядок предоставления иных межбюджетных трансфертов бюджету муниципального образования Киришский муниципальный район Ленинградской области на осуществление части полномочий по решению вопросов местного значения, предусмотренных пунктами 1, 7, 8, 10, 11, 12, 20, 22, 24, 28 части 1 статьи 14 Федерального закона от 06.10.2003 № 131-ФЗ «Об общих принципах организации местного самоуправления в Российской Федерации»</t>
  </si>
  <si>
    <t>1) в целом
2) в целом   3) в целом
4) в целом</t>
  </si>
  <si>
    <t>1) 01.01.2018 - 31.12.2018
2) 01.01.2018 - 31.12.2018        3) 01.01.2019 - 31.12.2019
4) 01.01.2019 - 31.12.2019</t>
  </si>
  <si>
    <t>01/06</t>
  </si>
  <si>
    <t>осуществление контроля за исполнением бюджета поселения</t>
  </si>
  <si>
    <t>6203</t>
  </si>
  <si>
    <t>1) федеральный закон от 07.02.2011 №6-фз "Об общих принципах организации деятельности контрольно-счетных органов субъектов Российской федерации и муниципальных образований"
2) федеральный закон от 06.10.2003 №131-фз "Об общих принципах организации местного самоуправления в Российской Федерации"</t>
  </si>
  <si>
    <t>1) 07.02.2011 - не установлена
2) 06.10.2003 - не установлена</t>
  </si>
  <si>
    <t>создание условий для предоставления транспортных услуг населению и организация транспортного обслуживания населения в границах поселения</t>
  </si>
  <si>
    <t>6207</t>
  </si>
  <si>
    <t>1) федеральный закон от 06.10.2003 №131-фз "Об общих принципах организации местного самоуправления в Российской Федерации"
2) федеральный закон от 13.07.2015 №220-ФЗ "Об организации регулярных перевозок пассажиров и багажа автомобильным транспортом и городским наземным электрическим транспортом в Российской Федерации и о внесении изменений в отдельные законодательные акты Российской Федерации"</t>
  </si>
  <si>
    <t>1) 06.10.2003 - не установлена
2) 14.07.2015 - не установлена</t>
  </si>
  <si>
    <t>1) Соглашение о передаче полномочий... от 10.11.2017 №б/н "О передаче администрации муниципального района полномочия администрации МО Будогощское городское поселение КМР ЛО по созданию условий для предоставления транспортных услуг населению и организации транспортного обслуживания населения в границах поселения."
2) Решение совета депутатов МО Будогощское городское поселение от 27.10.2015 №17/87 "О предоставлении права льготного проезда гражданам на автомобильном транспорте пригородного сообщения в муниципальном образовании Будогощское городское поселение Киришского муниципального района Ленинградской области"
3) Постановление администрации Будогощского городского поселения от 30.12.2015 №265 "Об утверждении Порядка ведения Реестра муниципальных маршрутов регулярных перевозок в границах муниципального образования Будогощское городское поселение Киришского муниципального района Ленинградской области"
4) Решение совета депутатов МО Будогощское городское поселение от 21.12.2017 №45/208 "Приложение 17 Порядок предоставления иных межбюджетных трансфертов бюджету муниципального образования Киришский муниципальный район Ленинградской области на осуществление части полномочий по решению вопросов местного значения, предусмотренных пунктами 1, 5, 7, 8, 10, 11, 12, 20, 22, 24, 28 части 1 статьи 14 Федерального закона от 06.10.2003 № 131-ФЗ «Об общих принципах организации местного самоуправления в Российской Федерации»"                                                                                                         5) Соглашение о передаче полномочий... от 20.11.2018 №42 "О передаче администрации муниципального района полномочия администрации МО Будогощское городское поселение КМР ЛО по созданию условий для предоставления транспортных услуг населению и организации транспортного обслуживания населения в границах поселения."                          6) Решение совета депутатов МО Будогощское городское поселение от 04.12.2018 №58/278 "Приложение 17 Порядок предоставления иных межбюджетных трансфертов бюджету муниципального образования Киришский муниципальный район Ленинградской области на осуществление части полномочий по решению вопросов местного значения, предусмотренных пунктами 1, 7, 8, 10, 11, 12, 20, 22, 24, 28 части 1 статьи 14 Федерального закона от 06.10.2003 № 131-ФЗ «Об общих принципах организации местного самоуправления в Российской Федерации»</t>
  </si>
  <si>
    <t>1) в целом
2) в целом
3) в целом
4) в целом   5) в целом
6) в целом</t>
  </si>
  <si>
    <t>1) 01.01.2018 - 31.12.2018
2) 27.10.2015 - не установлена
3) 30.12.2015 - не установлена
4) 01.01.2018 - 31.12.2018               5) 01.01.2019 - 31.12.2019          6) 01.01.2019 - 31.12.2019</t>
  </si>
  <si>
    <t>04/08</t>
  </si>
  <si>
    <t>создание условий для обеспечения жителей поселения услугами связи, общественного питания, торговли и бытового обслуживания</t>
  </si>
  <si>
    <t>6209</t>
  </si>
  <si>
    <t>организация библиотечного обслуживания населения, комплектование и обеспечение сохранности библиотечных фондов библиотек поселения</t>
  </si>
  <si>
    <t>6210</t>
  </si>
  <si>
    <t>1) федеральный закон от 29.12.1994 №78-ФЗ "О библиотечном деле"
2) федеральный закон от 06.10.2003 №131-фз "Об общих принципах организации местного самоуправления в Российской Федерации"</t>
  </si>
  <si>
    <t>1) 02.01.1995 - не установлена
2) 06.10.2003 - не установлена</t>
  </si>
  <si>
    <t>Областной закон Ленинградской области от 03.07.2009 №61-оз "Об организации библиотечного обслуживания населения Ленинградской области общедоступными библиотеками"</t>
  </si>
  <si>
    <t>10.07.2009 - не установлена</t>
  </si>
  <si>
    <t>1) Соглашение о передаче полномочий... от 10.11.2017 №б/н "О передаче администрации муниципального района полномочия администрации МО Будогощское городское поселение КМР ЛО по осуществлению полномочий по организации библиотечного обслуживания населения"
2) Решение совета депутатов МО Будогощское городское поселение от 21.12.2017 №45/208 "Приложение 17 Порядок предоставления иных межбюджетных трансфертов бюджету муниципального образования Киришский муниципальный район Ленинградской области на осуществление части полномочий по решению вопросов местного значения, предусмотренных пунктами 1, 5, 7, 8, 10, 11, 12, 20, 22, 24, 28 части 1 статьи 14 Федерального закона от 06.10.2003 № 131-ФЗ «Об общих принципах организации местного самоуправления в Российской Федерации»"                                                    3) Соглашение о передаче полномочий... от 20.11.2018 №11 "О передаче администрации муниципального района полномочия администрации МО Будогощское городское поселение КМР ЛО по осуществлению полномочий по организации библиотечного обслуживания населения"                                                                                                            4) Решение совета депутатов МО Будогощское городское поселение от 04.12.2018 №58/278 "Приложение 17 Порядок предоставления иных межбюджетных трансфертов бюджету муниципального образования Киришский муниципальный район Ленинградской области на осуществление части полномочий по решению вопросов местного значения, предусмотренных пунктами 1, 7, 8, 10, 11, 12, 20, 22, 24, 28 части 1 статьи 14 Федерального закона от 06.10.2003 № 131-ФЗ «Об общих принципах организации местного самоуправления в Российской Федерации»</t>
  </si>
  <si>
    <t>создание условий для организации досуга и обеспечения жителей поселения услугами организаций культуры</t>
  </si>
  <si>
    <t>6211</t>
  </si>
  <si>
    <t>1) Соглашение о передаче полномочий… от 01.08.2018 № 49 О передаче части полномочий ОМС по созданию условий для организации досуга и обеспечения жителей поселения услугами организаций культуры                                                              2) Решение совета депутатов МО Будогощское городское поселение от 21.12.2017 №45/208 "Приложение 17 Порядок предоставления иных межбюджетных трансфертов бюджету муниципального образования Киришский муниципальный район Ленинградской области на осуществление части полномочий по решению вопросов местного значения, предусмотренных пунктами 1, 5, 7, 8, 10, 11, 12,  20, 22, 24, 28 части 1 статьи 14 Федерального закона от 06.10.2003 № 131-ФЗ «Об общих принципах организации местного самоуправления в Российской Федерации»"                                                                3) Соглашение о передаче полномочий… от 20.11.2018 № 31 О передаче части полномочий ОМС по созданию условий для организации досуга и обеспечения жителей поселения услугами организаций культуры                                                                4) Решение совета депутатов МО Будогощское городское поселение от 04.12.2018 №58/278 "Приложение 17 Порядок предоставления иных межбюджетных трансфертов бюджету муниципального образования Киришский муниципальный район Ленинградской области на осуществление части полномочий по решению вопросов местного значения, предусмотренных пунктами 1, 7, 8, 10, 11, 12, 20, 22, 24, 28 части 1 статьи 14 Федерального закона от 06.10.2003 № 131-ФЗ «Об общих принципах организации местного самоуправления в Российской Федерации»</t>
  </si>
  <si>
    <t>1) 01.08.2018 - 31.12.2018
2) 01.08.2018 - 31.12.2018        3) 01.01.2019 - 31.12.2019
4) 01.01.2019 - 31.12.2019</t>
  </si>
  <si>
    <t>утверждение генеральных планов поселения, правил землепользования и застройки, утверждение подготовленной на основе генеральных планов городского поселения документации по планировке территории, выдача разрешений на строительство (за исключением случаев</t>
  </si>
  <si>
    <t>6215</t>
  </si>
  <si>
    <t xml:space="preserve"> 1) Соглашение о передаче полномочий... от 08.11.2017 №16/2017 "О передаче администрации муниципального района полномочия администрации МО Будогощское городское поселение КМР ЛО по организации разработки генеральных планов поселения. правил землепользования"
2) Решение совета депутатов МО Будогощское городское поселение от 21.12.2017 №45/208 "Приложение 17 Порядок предоставления иных межбюджетных трансфертов бюджету муниципального образования Киришский муниципальный район Ленинградской области на осуществление части полномочий по решению вопросов местного значения, предусмотренных пунктами 1, 5, 7, 8, 10, 11, 12, 20, 22, 24, 28 части 1 статьи 14 Федерального закона от 06.10.2003 № 131-ФЗ «Об общих принципах организации местного самоуправления в Российской Федерации»"                                                    3) Соглашение о передаче полномочий... от 20.11.2018 №40 "О передаче администрации муниципального района полномочия администрации МО Будогощское городское поселение КМР ЛО по организации разработки генеральных планов поселения. правил землепользования"                                                                                                                       4) Решение совета депутатов МО Будогощское городское поселение от 04.12.2018 №58/278 "Приложение 17 Порядок предоставления иных межбюджетных трансфертов бюджету муниципального образования Киришский муниципальный район Ленинградской области на осуществление части полномочий по решению вопросов местного значения, предусмотренных пунктами 1, 7, 8, 10, 11, 12, 20, 22, 24, 28 части 1 статьи 14 Федерального закона от 06.10.2003 № 131-ФЗ «Об общих принципах организации местного самоуправления в Российской Федерации»</t>
  </si>
  <si>
    <t>6217</t>
  </si>
  <si>
    <t>1) Соглашение о передаче полномочий... от 08.11.2017 №б/н "О передаче администрации муниципального района полномочия администрации МО Будогощское городское поселение КМР ЛО по организации ритуальных услуг"
2) Решение совета депутатов МО Будогощское городское поселение от 21.12.2017 №45/208 "Приложение 17 Порядок предоставления иных межбюджетных трансфертов бюджету муниципального образования Киришский муниципальный район Ленинградской области на осуществление части полномочий по решению вопросов местного значения, предусмотренных пунктами 1, 5, 7, 8, 10, 11, 12, 20, 22, 24, 28 части 1 статьи 14 Федерального закона от 06.10.2003 № 131-ФЗ «Об общих принципах организации местного самоуправления в Российской Федерации»"                                                     3) Соглашение о передаче полномочий... от 20.11.2018 №26 "О передаче администрации муниципального района полномочия администрации МО Будогощское городское поселение КМР ЛО по организации ритуальных услуг"                        4) Решение совета депутатов МО Будогощское городское поселение от 04.12.2018 №58/278 "Приложение 17 Порядок предоставления иных межбюджетных трансфертов бюджету муниципального образования Киришский муниципальный район Ленинградской области на осуществление части полномочий по решению вопросов местного значения, предусмотренных пунктами 1, 7, 8, 10, 11, 12, 20, 22, 24, 28 части 1 статьи 14 Федерального закона от 06.10.2003 № 131-ФЗ «Об общих принципах организации местного самоуправления в Российской Федерации»</t>
  </si>
  <si>
    <t>05/03
05/05</t>
  </si>
  <si>
    <t>создание, содержание и организация деятельности аварийно-спасательных служб и (или) аварийно-спасательных формирований на территории  поселения</t>
  </si>
  <si>
    <t>6218</t>
  </si>
  <si>
    <t xml:space="preserve">Федеральный закон №131-ФЗ от 06.10.2003 "Об общих принципах организации местного самоуправления в Российской Федерации"
</t>
  </si>
  <si>
    <t xml:space="preserve">06.10.2003-не установлен
</t>
  </si>
  <si>
    <t>1) Соглашение о передаче полномочий... от 08.11.2017 №27/2017 "О передаче администрации муниципального района полномочия администрации МО Будогощское городское поселение КМР ЛО по исполнению полномочий по участию в предупреждении и ликвидации последствий ЧС"                                                                                                                       2) Решение совета депутатов МО Будогощское городское поселение от 21.12.2017 №45/208 "Приложение 17 Порядок предоставления иных межбюджетных трансфертов бюджету муниципального образования Киришский муниципальный район Ленинградской области на осуществление части полномочий по решению вопросов местного значения, предусмотренных пунктами 1, 5, 7, 8, 10, 11, 12, 20, 22, 24, 28 части 1 статьи 14 Федерального закона от 06.10.2003 № 131-ФЗ «Об общих принципах организации местного самоуправления в Российской Федерации»                                                    3) Соглашение о передаче полномочий... от 20.11.2018 №21 "О передаче администрации муниципального района полномочия администрации МО Будогощское городское поселение КМР ЛО по исполнению полномочий по участию в предупреждении и ликвидации последствий ЧС"                                                                                                                  4) Решение совета депутатов МО Будогощское городское поселение от 04.12.2018 №58/278 "Приложение 17 Порядок предоставления иных межбюджетных трансфертов бюджету муниципального образования Киришский муниципальный район Ленинградской области на осуществление части полномочий по решению вопросов местного значения, предусмотренных пунктами 1, 7, 8, 10, 11, 12, 20, 22, 24, 28 части 1 статьи 14 Федерального закона от 06.10.2003 № 131-ФЗ «Об общих принципах организации местного самоуправления в Российской Федерации»</t>
  </si>
  <si>
    <t>03/09</t>
  </si>
  <si>
    <t>содействие в развитии сельскохозяйственного производства, создание условий для развития малого и среднего предпринимательства</t>
  </si>
  <si>
    <t>6219</t>
  </si>
  <si>
    <t>1) Соглашение о передаче полномочий... от 10.11.2017 №б/н "О передаче администрации муниципального района полномочия администрации МО Будогощское городское поселение КМР ЛО по содействию в развитии сельскохозяйственного производства, созданию условий для развития малого и среднего предпринимательства"
2) Решение совета депутатов МО Будогощское городское поселение от 21.12.2017 №45/208 "Приложение 17 Порядок предоставления иных межбюджетных трансфертов бюджету муниципального образования Киришский муниципальный район Ленинградской области на осуществление части полномочий по решению вопросов местного значения, предусмотренных пунктами 1, 5, 7, 8, 10, 11, 12, 20, 22, 24, 28 части 1 статьи 14 Федерального закона от 06.10.2003 № 131-ФЗ «Об общих принципах организации местного самоуправления в Российской Федерации»"                                                 3) Соглашение о передаче полномочий... от 20.11.2018 №16 "О передаче администрации муниципального района полномочия администрации МО Будогощское городское поселение КМР ЛО по содействию в развитии сельскохозяйственного производства, созданию условий для развития малого и среднего предпринимательства"                                                   4) Решение совета депутатов МО Будогощское городское поселение от 04.12.2018 №58/278 "Приложение 17 Порядок предоставления иных межбюджетных трансфертов бюджету муниципального образования Киришский муниципальный район Ленинградской области на осуществление части полномочий по решению вопросов местного значения, предусмотренных пунктами 1, 7, 8, 10, 11, 12, 20, 22, 24, 28 части 1 статьи 14 Федерального закона от 06.10.2003 № 131-ФЗ «Об общих принципах организации местного самоуправления в Российской Федерации»</t>
  </si>
  <si>
    <t>дорожная деятельность в отношении автомобильных дорог местного значения в границах населенных пунктов городского поселения и обеспечение безопасности дорожного движения на них, включая создание и обеспечение функционирования парковок (парковочных мест), о</t>
  </si>
  <si>
    <t>6225</t>
  </si>
  <si>
    <t>1) в целом                       2) в целом</t>
  </si>
  <si>
    <t>1) 01.01.2018 - 31.12.2018                  2) 01.01.2018 - 31.12.2018</t>
  </si>
  <si>
    <t>участие в предупреждении и ликвидации последствий чрезвычайных ситуаций в границах поселения</t>
  </si>
  <si>
    <t>6226</t>
  </si>
  <si>
    <t>Итого расходных обязательств муниципальных образований, без учета внутренних оборотов</t>
  </si>
  <si>
    <t>10600</t>
  </si>
  <si>
    <t>Итого расходных обязательств муниципальных образований</t>
  </si>
  <si>
    <t>10700</t>
  </si>
  <si>
    <t>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</si>
  <si>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5219</t>
  </si>
  <si>
    <t>1) Федеральный закон №131-ФЗ от 06.10.2003 "Об общих принципах организации местного самоуправления в Российской Федерации"
2) Федеральный закон №25-ФЗ от 02.03.2007 "О муниципальной службе в Российской Федерации"</t>
  </si>
  <si>
    <t>1)  ст.17, п.1
2)  ст.34</t>
  </si>
  <si>
    <t>1) 06.10.2003-не установлен
2) 01.06.2007-не установлен</t>
  </si>
  <si>
    <t xml:space="preserve">Областной закон Ленинградской области №14-оз от 11.03.2008 "О правовом регулировании муниципальной службы в Ленинградской области"
</t>
  </si>
  <si>
    <t xml:space="preserve">19.04.2008-не установлен
</t>
  </si>
  <si>
    <t>1) Соглашение о передаче полномочий... от 08.11.2017 №1/2017 "О передаче администрации муниципального района полномочия администрации МО Будогощское городское поселение КМР ЛО по осуществлению полномочий по созданию условий обеспечения жителей поселения услугами связи, общественного питания, торговли и бытового обслуживания"
2) Решение совета депутатов МО Будогощское городское поселение от 21.12.2017 №45/208 "Приложение 17 Порядок предоставления иных межбюджетных трансфертов бюджету муниципального образования Киришский муниципальный район Ленинградской области на осуществление части полномочий по решению вопросов местного значения, предусмотренных пунктами 1, 5, 7, 8, 10, 11, 12, 20, 22, 24, 28 части 1 статьи 14 Федерального закона от 06.10.2003 № 131-ФЗ «Об общих принципах организации местного самоуправления в Российской Федерации»"                                                    3) Соглашение о передаче полномочий... от 20.11.2018 №6 "О передаче администрации муниципального района полномочия администрации МО Будогощское городское поселение КМР ЛО по осуществлению полномочий по созданию условий обеспечения жителей поселения услугами связи, общественного питания, торговли и бытового обслуживания"                                                                                                                                                                                         4) Решение совета депутатов МО Будогощское городское поселение от 04.12.2018 №58/278 "Приложение 17 Порядок предоставления иных межбюджетных трансфертов бюджету муниципального образования Киришский муниципальный район Ленинградской области на осуществление части полномочий по решению вопросов местного значения, предусмотренных пунктами 1, 7, 8, 10, 11, 12, 20, 22, 24, 28 части 1 статьи 14 Федерального закона от 06.10.2003 № 131-ФЗ «Об общих принципах организации местного самоуправления в Российской Федерации»</t>
  </si>
  <si>
    <t xml:space="preserve">1) 04.04.2012 - 31.12.2019
2) 01.01.2018 - 31.12.2018         3) 01.01.2019 - 31.12.2019
</t>
  </si>
  <si>
    <t>1) Соглашение о передаче полномочий... от 04.04.2012 б/н "О передаче администрации муниципального района полномочия администрации МО Будогощское городское поселение КМР ЛО по осуществлению внешнего муниципального финансового контроля"
2) Решение совета депутатов МО Будогощское городское поселение от 21.12.2017 №45/208 "Приложение 18 Порядок предоставления иных межбюджетных трансфертов бюджету муниципального образования Киришский муниципальный район Ленинградской области на осуществление полномочий, предусмотренных пунктом 11 статьи 3 Федерального закона от 07.02.2011 № 6-ФЗ «Об общих принципах организации деятельности контрольно-счетных органов субъектов Российской федерации и муниципальных образований»"                                                                                                                                                                                                                                                                       3) Решение совета депутатов МО Будогощское городское поселение от 21.12.2017 №45/208 "Приложение 18 Порядок предоставления иных межбюджетных трансфертов бюджету муниципального образования Киришский муниципальный район Ленинградской области на осуществление полномочий, предусмотренных пунктом 11 статьи 3 Федерального закона  от 07.02.2011 № 6-ФЗ «Об общих принципах организации деятельности контрольно-счетных органов субъектов Российской федерации и муниципальных образований»</t>
  </si>
  <si>
    <t xml:space="preserve">1) в целом
2) в целом   3) в целом
</t>
  </si>
  <si>
    <t xml:space="preserve">1) Соглашение о передаче полномочий... от 04.12.2017 №33/2017    "О передаче администрации муниципального района полномочия администрации МО Будогощское городское поселение КМР ЛО по  дорожной деятельности"                                                                                      2) Решение совета депутатов МО Будогощское городское поселение от 21.12.2017 №45/208 "Приложение 17 Порядок предоставления иных межбюджетных трансфертов бюджету муниципального образования Киришский муниципальный район Ленинградской области на осуществление части полномочий по решению вопросов местного значения, предусмотренных пунктами 1, 5, 7, 8, 10, 11, 12, 20, 22, 24, 28 части 1 статьи 14 Федерального закона от 06.10.2003 № 131-ФЗ «Об общих принципах организации местного самоуправления в Российской Федерации»               </t>
  </si>
  <si>
    <t>УТОЧНЕННЫЙ РЕЕСТР РАСХОДНЫХ ОБЯЗАТЕЛЬСТВ МУНИЦИПАЛЬНОГО ОБРАЗОВАНИЯ
Будогощское городское поселение Киришского муниципального района Ленинградской области</t>
  </si>
  <si>
    <t>1) 01.01.2017 - 31.12.2018                                                                                     2) с 01.01.2019 - не установлена</t>
  </si>
  <si>
    <t>1) Постановление Правительства Ленинградской области от 19.09.2016 №360 "Об установлении минимального размера взноса на капитальный ремонт общего имущества в многоквартирном доме на территории Ленинградской области на 2017 год"                                                                                                2)  Постановление Правительства Ленинградской области
от 14 ноября 2018 г. N 436
"Об установлении минимального размера взноса на капитальный ремонт общего имущества в многоквартирном доме на территории Ленинградской области на 2019 год"</t>
  </si>
  <si>
    <t>пп.1, п.1,4 ст.14,15</t>
  </si>
  <si>
    <t>1) п.11, ст.3
2) пп.1, п.1,4 ст.14,15</t>
  </si>
  <si>
    <t>1) пп.7, п.1,4 ст.14,15
2) в целом</t>
  </si>
  <si>
    <t>пп.10, п.1,4 ст.14,15</t>
  </si>
  <si>
    <t>1) ст.4
2) пп.11, п.1,4 ст.14,15</t>
  </si>
  <si>
    <t>1) пп.12, п.1,4 ст.14,15
2) в целом</t>
  </si>
  <si>
    <t>пп.20, п.1,4 ст.14,15</t>
  </si>
  <si>
    <t>пп.22, п.1,4 ст.14,15</t>
  </si>
  <si>
    <t xml:space="preserve"> ст.14,15, п.1,4 подп.24
</t>
  </si>
  <si>
    <t>пп.28, п.1,4 ст.14,15</t>
  </si>
  <si>
    <t xml:space="preserve"> ст.14,15 п.1,4 подп.5
</t>
  </si>
  <si>
    <t xml:space="preserve"> ст.14, 15 п.1,4 подп.8
</t>
  </si>
  <si>
    <t>сметно-нормативный, плановый метод</t>
  </si>
  <si>
    <t>5223</t>
  </si>
  <si>
    <t>по состоянию на 01.05.2019г.</t>
  </si>
  <si>
    <t>5801</t>
  </si>
  <si>
    <t>на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</si>
  <si>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предоставление доплаты за выслугу лет к трудовой пенсии муниципальным служащим за счет средств местного бюджета</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</si>
</sst>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
    <numFmt numFmtId="165" formatCode="#,##0.0"/>
    <numFmt numFmtId="166" formatCode="0.0"/>
  </numFmts>
  <fonts count="14" x14ac:knownFonts="1">
    <font>
      <sz val="11"/>
      <color theme="1"/>
      <name val="Calibri"/>
      <family val="2"/>
      <charset val="204"/>
      <scheme val="minor"/>
    </font>
    <font>
      <sz val="11"/>
      <name val="Calibri"/>
      <family val="2"/>
      <scheme val="minor"/>
    </font>
    <font>
      <sz val="7"/>
      <name val="Times New Roman"/>
      <family val="1"/>
      <charset val="204"/>
    </font>
    <font>
      <sz val="8"/>
      <name val="Times New Roman"/>
      <family val="1"/>
      <charset val="204"/>
    </font>
    <font>
      <sz val="11"/>
      <name val="Times New Roman"/>
      <family val="1"/>
      <charset val="204"/>
    </font>
    <font>
      <u/>
      <sz val="8"/>
      <name val="Times New Roman"/>
      <family val="1"/>
      <charset val="204"/>
    </font>
    <font>
      <b/>
      <sz val="9"/>
      <name val="Times New Roman"/>
      <family val="1"/>
      <charset val="204"/>
    </font>
    <font>
      <b/>
      <sz val="8"/>
      <name val="Times New Roman"/>
      <family val="1"/>
      <charset val="204"/>
    </font>
    <font>
      <b/>
      <sz val="11"/>
      <name val="Calibri"/>
      <family val="2"/>
      <scheme val="minor"/>
    </font>
    <font>
      <i/>
      <sz val="8"/>
      <name val="Times New Roman"/>
      <family val="1"/>
      <charset val="204"/>
    </font>
    <font>
      <sz val="10"/>
      <color rgb="FF000000"/>
      <name val="Times New Roman"/>
      <family val="1"/>
      <charset val="204"/>
    </font>
    <font>
      <i/>
      <sz val="11"/>
      <name val="Calibri"/>
      <family val="2"/>
      <scheme val="minor"/>
    </font>
    <font>
      <sz val="10"/>
      <name val="Arial"/>
      <family val="2"/>
      <charset val="204"/>
    </font>
    <font>
      <sz val="11"/>
      <name val="Calibri"/>
      <family val="2"/>
      <charset val="204"/>
      <scheme val="minor"/>
    </font>
  </fonts>
  <fills count="4">
    <fill>
      <patternFill patternType="none"/>
    </fill>
    <fill>
      <patternFill patternType="gray125"/>
    </fill>
    <fill>
      <patternFill patternType="solid">
        <fgColor theme="0"/>
        <bgColor indexed="64"/>
      </patternFill>
    </fill>
    <fill>
      <patternFill patternType="solid">
        <fgColor rgb="FFFFFFFF"/>
      </patternFill>
    </fill>
  </fills>
  <borders count="18">
    <border>
      <left/>
      <right/>
      <top/>
      <bottom/>
      <diagonal/>
    </border>
    <border>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s>
  <cellStyleXfs count="6">
    <xf numFmtId="0" fontId="0" fillId="0" borderId="0"/>
    <xf numFmtId="49" fontId="10" fillId="0" borderId="16">
      <alignment horizontal="center" vertical="top" wrapText="1"/>
    </xf>
    <xf numFmtId="49" fontId="10" fillId="3" borderId="17">
      <alignment horizontal="center" vertical="center" wrapText="1"/>
    </xf>
    <xf numFmtId="0" fontId="10" fillId="0" borderId="17">
      <alignment vertical="top" wrapText="1"/>
    </xf>
    <xf numFmtId="49" fontId="10" fillId="0" borderId="17">
      <alignment horizontal="center" vertical="top" wrapText="1"/>
    </xf>
    <xf numFmtId="0" fontId="10" fillId="0" borderId="17">
      <alignment horizontal="left" vertical="top" wrapText="1"/>
    </xf>
  </cellStyleXfs>
  <cellXfs count="104">
    <xf numFmtId="0" fontId="0" fillId="0" borderId="0" xfId="0"/>
    <xf numFmtId="0" fontId="1" fillId="2" borderId="0" xfId="0" applyFont="1" applyFill="1"/>
    <xf numFmtId="49" fontId="2" fillId="2" borderId="0" xfId="0" applyNumberFormat="1" applyFont="1" applyFill="1" applyBorder="1" applyAlignment="1">
      <alignment vertical="center" wrapText="1"/>
    </xf>
    <xf numFmtId="49" fontId="4" fillId="2" borderId="0" xfId="0" applyNumberFormat="1" applyFont="1" applyFill="1" applyBorder="1" applyAlignment="1">
      <alignment vertical="center" wrapText="1"/>
    </xf>
    <xf numFmtId="0" fontId="5" fillId="2" borderId="0" xfId="0" applyNumberFormat="1" applyFont="1" applyFill="1" applyBorder="1"/>
    <xf numFmtId="0" fontId="3" fillId="2" borderId="0" xfId="0" applyFont="1" applyFill="1"/>
    <xf numFmtId="0" fontId="3" fillId="2" borderId="0" xfId="0" applyNumberFormat="1" applyFont="1" applyFill="1" applyBorder="1" applyAlignment="1">
      <alignment horizontal="left" vertical="center"/>
    </xf>
    <xf numFmtId="0" fontId="3" fillId="2" borderId="0" xfId="0" applyNumberFormat="1" applyFont="1" applyFill="1" applyBorder="1" applyAlignment="1">
      <alignment vertical="center" wrapText="1"/>
    </xf>
    <xf numFmtId="0" fontId="3" fillId="2" borderId="3" xfId="0" applyNumberFormat="1" applyFont="1" applyFill="1" applyBorder="1" applyAlignment="1">
      <alignment horizontal="center" vertical="top" wrapText="1"/>
    </xf>
    <xf numFmtId="0" fontId="1" fillId="2" borderId="0" xfId="0" applyFont="1" applyFill="1" applyBorder="1"/>
    <xf numFmtId="49" fontId="7" fillId="2" borderId="3" xfId="0" applyNumberFormat="1" applyFont="1" applyFill="1" applyBorder="1" applyAlignment="1">
      <alignment horizontal="left" vertical="center" wrapText="1"/>
    </xf>
    <xf numFmtId="49" fontId="7" fillId="2" borderId="3" xfId="0" applyNumberFormat="1" applyFont="1" applyFill="1" applyBorder="1" applyAlignment="1">
      <alignment horizontal="center" vertical="center" wrapText="1"/>
    </xf>
    <xf numFmtId="165" fontId="7" fillId="2" borderId="3" xfId="0" applyNumberFormat="1" applyFont="1" applyFill="1" applyBorder="1" applyAlignment="1">
      <alignment horizontal="right" vertical="center" wrapText="1"/>
    </xf>
    <xf numFmtId="165" fontId="3" fillId="2" borderId="3" xfId="0" applyNumberFormat="1" applyFont="1" applyFill="1" applyBorder="1" applyAlignment="1">
      <alignment horizontal="right" vertical="center" wrapText="1"/>
    </xf>
    <xf numFmtId="165" fontId="7" fillId="2" borderId="3" xfId="0" applyNumberFormat="1" applyFont="1" applyFill="1" applyBorder="1" applyAlignment="1">
      <alignment vertical="center"/>
    </xf>
    <xf numFmtId="165" fontId="7" fillId="2" borderId="6" xfId="0" applyNumberFormat="1" applyFont="1" applyFill="1" applyBorder="1" applyAlignment="1">
      <alignment horizontal="right" vertical="center" wrapText="1"/>
    </xf>
    <xf numFmtId="0" fontId="8" fillId="2" borderId="3" xfId="0" applyFont="1" applyFill="1" applyBorder="1"/>
    <xf numFmtId="0" fontId="8" fillId="2" borderId="0" xfId="0" applyFont="1" applyFill="1"/>
    <xf numFmtId="49" fontId="3" fillId="2" borderId="3" xfId="0" applyNumberFormat="1" applyFont="1" applyFill="1" applyBorder="1" applyAlignment="1">
      <alignment horizontal="left" vertical="center" wrapText="1"/>
    </xf>
    <xf numFmtId="49" fontId="3" fillId="2" borderId="3" xfId="0" applyNumberFormat="1" applyFont="1" applyFill="1" applyBorder="1" applyAlignment="1">
      <alignment horizontal="center" vertical="center" wrapText="1"/>
    </xf>
    <xf numFmtId="166" fontId="7" fillId="2" borderId="3" xfId="0" applyNumberFormat="1" applyFont="1" applyFill="1" applyBorder="1" applyAlignment="1">
      <alignment horizontal="right" vertical="center" wrapText="1"/>
    </xf>
    <xf numFmtId="166" fontId="3" fillId="2" borderId="3" xfId="0" applyNumberFormat="1" applyFont="1" applyFill="1" applyBorder="1" applyAlignment="1">
      <alignment horizontal="right" vertical="center" wrapText="1"/>
    </xf>
    <xf numFmtId="0" fontId="7" fillId="2" borderId="3" xfId="0" applyFont="1" applyFill="1" applyBorder="1"/>
    <xf numFmtId="166" fontId="3" fillId="2" borderId="6" xfId="0" applyNumberFormat="1" applyFont="1" applyFill="1" applyBorder="1" applyAlignment="1">
      <alignment horizontal="right" vertical="center" wrapText="1"/>
    </xf>
    <xf numFmtId="0" fontId="1" fillId="2" borderId="3" xfId="0" applyFont="1" applyFill="1" applyBorder="1"/>
    <xf numFmtId="0" fontId="3" fillId="2" borderId="3" xfId="0" applyFont="1" applyFill="1" applyBorder="1"/>
    <xf numFmtId="0" fontId="3" fillId="2" borderId="6" xfId="0" applyFont="1" applyFill="1" applyBorder="1"/>
    <xf numFmtId="164" fontId="3" fillId="2" borderId="3" xfId="0" applyNumberFormat="1" applyFont="1" applyFill="1" applyBorder="1" applyAlignment="1">
      <alignment horizontal="center" vertical="center" wrapText="1"/>
    </xf>
    <xf numFmtId="165" fontId="3" fillId="2" borderId="3" xfId="0" applyNumberFormat="1" applyFont="1" applyFill="1" applyBorder="1" applyAlignment="1">
      <alignment vertical="center"/>
    </xf>
    <xf numFmtId="165" fontId="3" fillId="2" borderId="6" xfId="0" applyNumberFormat="1" applyFont="1" applyFill="1" applyBorder="1" applyAlignment="1">
      <alignment vertical="center"/>
    </xf>
    <xf numFmtId="49" fontId="3" fillId="2" borderId="3" xfId="0" applyNumberFormat="1" applyFont="1" applyFill="1" applyBorder="1" applyAlignment="1" applyProtection="1">
      <alignment horizontal="center" vertical="center" wrapText="1"/>
    </xf>
    <xf numFmtId="164" fontId="3" fillId="2" borderId="3" xfId="0" applyNumberFormat="1" applyFont="1" applyFill="1" applyBorder="1" applyAlignment="1">
      <alignment horizontal="left" vertical="center" wrapText="1"/>
    </xf>
    <xf numFmtId="49" fontId="9" fillId="2" borderId="3" xfId="0" applyNumberFormat="1" applyFont="1" applyFill="1" applyBorder="1" applyAlignment="1">
      <alignment horizontal="center" wrapText="1"/>
    </xf>
    <xf numFmtId="0" fontId="9" fillId="2" borderId="16" xfId="1" applyNumberFormat="1" applyFont="1" applyFill="1" applyAlignment="1" applyProtection="1">
      <alignment horizontal="center" wrapText="1"/>
    </xf>
    <xf numFmtId="49" fontId="9" fillId="2" borderId="3" xfId="0" applyNumberFormat="1" applyFont="1" applyFill="1" applyBorder="1" applyAlignment="1">
      <alignment horizontal="center" vertical="center" wrapText="1"/>
    </xf>
    <xf numFmtId="165" fontId="9" fillId="2" borderId="3" xfId="0" applyNumberFormat="1" applyFont="1" applyFill="1" applyBorder="1" applyAlignment="1">
      <alignment horizontal="right" vertical="center" wrapText="1"/>
    </xf>
    <xf numFmtId="165" fontId="9" fillId="2" borderId="3" xfId="0" applyNumberFormat="1" applyFont="1" applyFill="1" applyBorder="1" applyAlignment="1">
      <alignment vertical="center"/>
    </xf>
    <xf numFmtId="165" fontId="9" fillId="2" borderId="6" xfId="0" applyNumberFormat="1" applyFont="1" applyFill="1" applyBorder="1" applyAlignment="1">
      <alignment vertical="center"/>
    </xf>
    <xf numFmtId="0" fontId="11" fillId="2" borderId="3" xfId="0" applyFont="1" applyFill="1" applyBorder="1"/>
    <xf numFmtId="0" fontId="11" fillId="2" borderId="0" xfId="0" applyFont="1" applyFill="1"/>
    <xf numFmtId="164" fontId="7" fillId="2" borderId="3" xfId="0" applyNumberFormat="1" applyFont="1" applyFill="1" applyBorder="1" applyAlignment="1">
      <alignment horizontal="left" vertical="center" wrapText="1"/>
    </xf>
    <xf numFmtId="0" fontId="3" fillId="2" borderId="0" xfId="0" applyFont="1" applyFill="1" applyBorder="1"/>
    <xf numFmtId="49" fontId="3" fillId="2" borderId="17" xfId="2" applyNumberFormat="1" applyFont="1" applyFill="1" applyProtection="1">
      <alignment horizontal="center" vertical="center" wrapText="1"/>
    </xf>
    <xf numFmtId="0" fontId="3" fillId="2" borderId="17" xfId="3" applyNumberFormat="1" applyFont="1" applyFill="1" applyProtection="1">
      <alignment vertical="top" wrapText="1"/>
    </xf>
    <xf numFmtId="49" fontId="3" fillId="2" borderId="17" xfId="4" applyNumberFormat="1" applyFont="1" applyFill="1" applyProtection="1">
      <alignment horizontal="center" vertical="top" wrapText="1"/>
    </xf>
    <xf numFmtId="164" fontId="3" fillId="2" borderId="3" xfId="0" applyNumberFormat="1" applyFont="1" applyFill="1" applyBorder="1" applyAlignment="1" applyProtection="1">
      <alignment horizontal="center" vertical="center" wrapText="1"/>
    </xf>
    <xf numFmtId="0" fontId="3" fillId="2" borderId="17" xfId="5" applyNumberFormat="1" applyFont="1" applyFill="1" applyProtection="1">
      <alignment horizontal="left" vertical="top" wrapText="1"/>
    </xf>
    <xf numFmtId="0" fontId="3" fillId="2" borderId="17" xfId="3" applyNumberFormat="1" applyFont="1" applyFill="1" applyAlignment="1" applyProtection="1">
      <alignment horizontal="center" vertical="center" wrapText="1"/>
    </xf>
    <xf numFmtId="0" fontId="3" fillId="2" borderId="3" xfId="0" applyNumberFormat="1" applyFont="1" applyFill="1" applyBorder="1" applyAlignment="1" applyProtection="1">
      <alignment horizontal="center" vertical="center" wrapText="1"/>
    </xf>
    <xf numFmtId="164" fontId="3" fillId="0" borderId="3" xfId="0" applyNumberFormat="1" applyFont="1" applyFill="1" applyBorder="1" applyAlignment="1">
      <alignment horizontal="left" vertical="center" wrapText="1"/>
    </xf>
    <xf numFmtId="49" fontId="3" fillId="0" borderId="3" xfId="0" applyNumberFormat="1" applyFont="1" applyFill="1" applyBorder="1" applyAlignment="1">
      <alignment horizontal="center" vertical="center" wrapText="1"/>
    </xf>
    <xf numFmtId="0" fontId="3" fillId="0" borderId="17" xfId="3" applyNumberFormat="1" applyFont="1" applyAlignment="1" applyProtection="1">
      <alignment horizontal="center" vertical="center" wrapText="1"/>
    </xf>
    <xf numFmtId="49" fontId="3" fillId="0" borderId="17" xfId="4" applyNumberFormat="1" applyFont="1" applyAlignment="1" applyProtection="1">
      <alignment horizontal="center" vertical="center" wrapText="1"/>
    </xf>
    <xf numFmtId="49" fontId="3" fillId="0" borderId="17" xfId="4" applyNumberFormat="1" applyFont="1" applyProtection="1">
      <alignment horizontal="center" vertical="top" wrapText="1"/>
    </xf>
    <xf numFmtId="164" fontId="3" fillId="0" borderId="3" xfId="0" applyNumberFormat="1" applyFont="1" applyFill="1" applyBorder="1" applyAlignment="1">
      <alignment horizontal="center" vertical="center" wrapText="1"/>
    </xf>
    <xf numFmtId="165" fontId="3" fillId="0" borderId="3" xfId="0" applyNumberFormat="1" applyFont="1" applyFill="1" applyBorder="1" applyAlignment="1">
      <alignment horizontal="right" vertical="center" wrapText="1"/>
    </xf>
    <xf numFmtId="165" fontId="12" fillId="0" borderId="3" xfId="0" applyNumberFormat="1" applyFont="1" applyBorder="1" applyAlignment="1">
      <alignment vertical="center"/>
    </xf>
    <xf numFmtId="0" fontId="13" fillId="0" borderId="3" xfId="0" applyFont="1" applyBorder="1"/>
    <xf numFmtId="0" fontId="13" fillId="0" borderId="0" xfId="0" applyFont="1" applyBorder="1"/>
    <xf numFmtId="165" fontId="1" fillId="2" borderId="0" xfId="0" applyNumberFormat="1" applyFont="1" applyFill="1"/>
    <xf numFmtId="0" fontId="3" fillId="2" borderId="3" xfId="0" applyNumberFormat="1" applyFont="1" applyFill="1" applyBorder="1" applyAlignment="1">
      <alignment horizontal="center" vertical="center" wrapText="1"/>
    </xf>
    <xf numFmtId="0" fontId="3" fillId="2" borderId="6" xfId="0" applyNumberFormat="1" applyFont="1" applyFill="1" applyBorder="1" applyAlignment="1">
      <alignment horizontal="center" vertical="center" wrapText="1"/>
    </xf>
    <xf numFmtId="49" fontId="3" fillId="2" borderId="4" xfId="0" applyNumberFormat="1" applyFont="1" applyFill="1" applyBorder="1" applyAlignment="1">
      <alignment horizontal="center" vertical="center" wrapText="1"/>
    </xf>
    <xf numFmtId="164" fontId="3" fillId="2" borderId="4" xfId="0" applyNumberFormat="1" applyFont="1" applyFill="1" applyBorder="1" applyAlignment="1">
      <alignment horizontal="center" vertical="center" wrapText="1"/>
    </xf>
    <xf numFmtId="49" fontId="3" fillId="2" borderId="4" xfId="0" applyNumberFormat="1" applyFont="1" applyFill="1" applyBorder="1" applyAlignment="1">
      <alignment horizontal="left" vertical="center" wrapText="1"/>
    </xf>
    <xf numFmtId="49" fontId="3" fillId="0" borderId="3" xfId="0" applyNumberFormat="1" applyFont="1" applyFill="1" applyBorder="1" applyAlignment="1">
      <alignment horizontal="left" vertical="center" wrapText="1"/>
    </xf>
    <xf numFmtId="49" fontId="4" fillId="2" borderId="0" xfId="0" applyNumberFormat="1" applyFont="1" applyFill="1" applyBorder="1" applyAlignment="1">
      <alignment vertical="top" wrapText="1"/>
    </xf>
    <xf numFmtId="0" fontId="3" fillId="2" borderId="0" xfId="0" applyNumberFormat="1" applyFont="1" applyFill="1" applyBorder="1" applyAlignment="1">
      <alignment horizontal="center" vertical="center" wrapText="1"/>
    </xf>
    <xf numFmtId="0" fontId="3" fillId="2" borderId="6" xfId="0" applyNumberFormat="1" applyFont="1" applyFill="1" applyBorder="1" applyAlignment="1">
      <alignment horizontal="center" vertical="center" wrapText="1"/>
    </xf>
    <xf numFmtId="0" fontId="7" fillId="2" borderId="0" xfId="0" applyFont="1" applyFill="1"/>
    <xf numFmtId="49" fontId="3" fillId="2" borderId="4" xfId="0" applyNumberFormat="1" applyFont="1" applyFill="1" applyBorder="1" applyAlignment="1">
      <alignment horizontal="center" vertical="center" wrapText="1"/>
    </xf>
    <xf numFmtId="49" fontId="3" fillId="2" borderId="15" xfId="0" applyNumberFormat="1" applyFont="1" applyFill="1" applyBorder="1" applyAlignment="1">
      <alignment horizontal="center" vertical="center" wrapText="1"/>
    </xf>
    <xf numFmtId="164" fontId="3" fillId="2" borderId="4" xfId="0" applyNumberFormat="1" applyFont="1" applyFill="1" applyBorder="1" applyAlignment="1">
      <alignment horizontal="center" vertical="center" wrapText="1"/>
    </xf>
    <xf numFmtId="164" fontId="3" fillId="2" borderId="15" xfId="0" applyNumberFormat="1" applyFont="1" applyFill="1" applyBorder="1" applyAlignment="1">
      <alignment horizontal="center" vertical="center" wrapText="1"/>
    </xf>
    <xf numFmtId="49" fontId="3" fillId="2" borderId="4" xfId="0" applyNumberFormat="1" applyFont="1" applyFill="1" applyBorder="1" applyAlignment="1">
      <alignment horizontal="left" vertical="center" wrapText="1"/>
    </xf>
    <xf numFmtId="49" fontId="3" fillId="2" borderId="15" xfId="0" applyNumberFormat="1" applyFont="1" applyFill="1" applyBorder="1" applyAlignment="1">
      <alignment horizontal="left" vertical="center" wrapText="1"/>
    </xf>
    <xf numFmtId="0" fontId="3" fillId="2" borderId="3" xfId="0" applyNumberFormat="1" applyFont="1" applyFill="1" applyBorder="1" applyAlignment="1">
      <alignment horizontal="center" vertical="center" wrapText="1"/>
    </xf>
    <xf numFmtId="0" fontId="3" fillId="2" borderId="6" xfId="0" applyNumberFormat="1" applyFont="1" applyFill="1" applyBorder="1" applyAlignment="1">
      <alignment horizontal="center" vertical="center" wrapText="1"/>
    </xf>
    <xf numFmtId="0" fontId="3" fillId="2" borderId="8" xfId="0" applyNumberFormat="1" applyFont="1" applyFill="1" applyBorder="1" applyAlignment="1">
      <alignment horizontal="center" vertical="center" wrapText="1"/>
    </xf>
    <xf numFmtId="0" fontId="3" fillId="2" borderId="4" xfId="0" applyNumberFormat="1" applyFont="1" applyFill="1" applyBorder="1" applyAlignment="1">
      <alignment horizontal="center" vertical="center" wrapText="1"/>
    </xf>
    <xf numFmtId="0" fontId="3" fillId="2" borderId="15" xfId="0" applyNumberFormat="1" applyFont="1" applyFill="1" applyBorder="1" applyAlignment="1">
      <alignment horizontal="center" vertical="center" wrapText="1"/>
    </xf>
    <xf numFmtId="0" fontId="3" fillId="2" borderId="7" xfId="0" applyNumberFormat="1" applyFont="1" applyFill="1" applyBorder="1" applyAlignment="1">
      <alignment horizontal="center" vertical="center" wrapText="1"/>
    </xf>
    <xf numFmtId="0" fontId="3" fillId="2" borderId="2" xfId="0" applyNumberFormat="1" applyFont="1" applyFill="1" applyBorder="1" applyAlignment="1">
      <alignment horizontal="center" vertical="center" wrapText="1"/>
    </xf>
    <xf numFmtId="0" fontId="3" fillId="2" borderId="9" xfId="0" applyNumberFormat="1" applyFont="1" applyFill="1" applyBorder="1" applyAlignment="1">
      <alignment horizontal="center" vertical="center" wrapText="1"/>
    </xf>
    <xf numFmtId="0" fontId="3" fillId="2" borderId="13" xfId="0" applyNumberFormat="1"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10" xfId="0" applyNumberFormat="1" applyFont="1" applyFill="1" applyBorder="1" applyAlignment="1">
      <alignment horizontal="center" vertical="center" wrapText="1"/>
    </xf>
    <xf numFmtId="0" fontId="3" fillId="2" borderId="5" xfId="0" applyNumberFormat="1" applyFont="1" applyFill="1" applyBorder="1" applyAlignment="1">
      <alignment horizontal="center" vertical="center" wrapText="1"/>
    </xf>
    <xf numFmtId="0" fontId="3" fillId="2" borderId="1" xfId="0" applyNumberFormat="1" applyFont="1" applyFill="1" applyBorder="1" applyAlignment="1">
      <alignment horizontal="center" vertical="center" wrapText="1"/>
    </xf>
    <xf numFmtId="0" fontId="3" fillId="2" borderId="14" xfId="0" applyNumberFormat="1" applyFont="1" applyFill="1" applyBorder="1" applyAlignment="1">
      <alignment horizontal="center" vertical="center" wrapText="1"/>
    </xf>
    <xf numFmtId="0" fontId="3" fillId="2" borderId="0" xfId="0" applyNumberFormat="1" applyFont="1" applyFill="1" applyBorder="1" applyAlignment="1">
      <alignment horizontal="center" vertical="center" wrapText="1"/>
    </xf>
    <xf numFmtId="0" fontId="3" fillId="2" borderId="12" xfId="0" applyNumberFormat="1" applyFont="1" applyFill="1" applyBorder="1" applyAlignment="1">
      <alignment horizontal="center" vertical="center" wrapText="1"/>
    </xf>
    <xf numFmtId="0" fontId="3" fillId="2" borderId="2"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 xfId="0" applyFont="1" applyFill="1" applyBorder="1" applyAlignment="1">
      <alignment horizontal="center" vertical="center"/>
    </xf>
    <xf numFmtId="49" fontId="3" fillId="2" borderId="0" xfId="0" applyNumberFormat="1" applyFont="1" applyFill="1" applyBorder="1" applyAlignment="1">
      <alignment horizontal="left" vertical="center" wrapText="1"/>
    </xf>
    <xf numFmtId="164" fontId="3" fillId="2" borderId="0" xfId="0" applyNumberFormat="1" applyFont="1" applyFill="1" applyBorder="1" applyAlignment="1">
      <alignment horizontal="left" vertical="center" wrapText="1"/>
    </xf>
    <xf numFmtId="0" fontId="6" fillId="2" borderId="0" xfId="0" applyNumberFormat="1" applyFont="1" applyFill="1" applyBorder="1" applyAlignment="1">
      <alignment horizontal="left" vertical="center" wrapText="1"/>
    </xf>
    <xf numFmtId="0" fontId="7" fillId="2" borderId="0" xfId="0" applyNumberFormat="1" applyFont="1" applyFill="1" applyBorder="1" applyAlignment="1">
      <alignment horizontal="left" vertical="center" wrapText="1"/>
    </xf>
    <xf numFmtId="0" fontId="3" fillId="2" borderId="1" xfId="0" applyNumberFormat="1" applyFont="1" applyFill="1" applyBorder="1" applyAlignment="1">
      <alignment horizontal="left" vertical="center" wrapText="1"/>
    </xf>
    <xf numFmtId="0" fontId="3" fillId="2" borderId="11" xfId="0" applyNumberFormat="1" applyFont="1" applyFill="1" applyBorder="1" applyAlignment="1">
      <alignment horizontal="center" vertical="center" wrapText="1"/>
    </xf>
  </cellXfs>
  <cellStyles count="6">
    <cellStyle name="st105" xfId="1"/>
    <cellStyle name="st107" xfId="2"/>
    <cellStyle name="st109" xfId="4"/>
    <cellStyle name="st112" xfId="3"/>
    <cellStyle name="xl33" xfId="5"/>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J81"/>
  <sheetViews>
    <sheetView tabSelected="1" workbookViewId="0">
      <selection activeCell="C14" sqref="C14:C15"/>
    </sheetView>
  </sheetViews>
  <sheetFormatPr defaultRowHeight="15" x14ac:dyDescent="0.25"/>
  <cols>
    <col min="1" max="1" width="34.28515625" style="1" customWidth="1"/>
    <col min="2" max="2" width="8.7109375" style="1" customWidth="1"/>
    <col min="3" max="3" width="35.7109375" style="1" customWidth="1"/>
    <col min="4" max="4" width="9.85546875" style="1" customWidth="1"/>
    <col min="5" max="5" width="12.85546875" style="1" customWidth="1"/>
    <col min="6" max="6" width="30.140625" style="1" customWidth="1"/>
    <col min="7" max="7" width="10.85546875" style="1" customWidth="1"/>
    <col min="8" max="8" width="11.28515625" style="1" customWidth="1"/>
    <col min="9" max="9" width="8.7109375" style="1" customWidth="1"/>
    <col min="10" max="10" width="25.140625" style="1" customWidth="1"/>
    <col min="11" max="11" width="7.42578125" style="1" customWidth="1"/>
    <col min="12" max="12" width="11.28515625" style="1" customWidth="1"/>
    <col min="13" max="14" width="16.7109375" style="1" customWidth="1"/>
    <col min="15" max="16" width="8.7109375" style="1" customWidth="1"/>
    <col min="17" max="18" width="16.7109375" style="1" customWidth="1"/>
    <col min="19" max="19" width="8.7109375" style="1" customWidth="1"/>
    <col min="20" max="21" width="16.7109375" style="1" customWidth="1"/>
    <col min="22" max="22" width="8.7109375" style="1" customWidth="1"/>
    <col min="23" max="23" width="33.85546875" style="1" customWidth="1"/>
    <col min="24" max="24" width="10.140625" style="1" customWidth="1"/>
    <col min="25" max="25" width="12" style="1" customWidth="1"/>
    <col min="26" max="26" width="45.42578125" style="1" customWidth="1"/>
    <col min="27" max="27" width="9.85546875" style="1" customWidth="1"/>
    <col min="28" max="28" width="10.28515625" style="1" customWidth="1"/>
    <col min="29" max="29" width="83.42578125" style="1" customWidth="1"/>
    <col min="30" max="30" width="9.7109375" style="1" customWidth="1"/>
    <col min="31" max="31" width="12.7109375" style="1" customWidth="1"/>
    <col min="32" max="33" width="8.7109375" style="1" customWidth="1"/>
    <col min="34" max="83" width="18.28515625" style="1" customWidth="1"/>
    <col min="84" max="113" width="10.85546875" style="1" customWidth="1"/>
    <col min="114" max="16384" width="9.140625" style="1"/>
  </cols>
  <sheetData>
    <row r="1" spans="1:114" x14ac:dyDescent="0.25">
      <c r="AR1" s="2"/>
      <c r="AS1" s="2"/>
      <c r="AT1" s="2"/>
      <c r="AU1" s="2"/>
      <c r="AV1" s="2"/>
      <c r="AW1" s="2"/>
      <c r="AX1" s="2"/>
      <c r="AY1" s="2"/>
      <c r="AZ1" s="2"/>
      <c r="BA1" s="2"/>
      <c r="BB1" s="2"/>
      <c r="BQ1" s="2"/>
      <c r="BR1" s="2"/>
      <c r="BS1" s="2"/>
      <c r="BT1" s="2"/>
      <c r="BU1" s="2"/>
      <c r="BV1" s="2"/>
      <c r="BW1" s="2"/>
      <c r="BX1" s="2"/>
      <c r="BY1" s="2"/>
      <c r="BZ1" s="2"/>
      <c r="CA1" s="2"/>
      <c r="CB1" s="98"/>
      <c r="CC1" s="98"/>
      <c r="CD1" s="98"/>
      <c r="CE1" s="98"/>
    </row>
    <row r="2" spans="1:114" x14ac:dyDescent="0.25">
      <c r="AR2" s="66"/>
      <c r="AS2" s="66"/>
      <c r="AT2" s="66"/>
      <c r="AU2" s="66"/>
      <c r="AV2" s="66"/>
      <c r="AW2" s="3"/>
      <c r="AX2" s="3"/>
      <c r="AY2" s="3"/>
      <c r="AZ2" s="3"/>
      <c r="BA2" s="3"/>
      <c r="BB2" s="3"/>
      <c r="BQ2" s="3"/>
      <c r="BR2" s="3"/>
      <c r="BS2" s="3"/>
      <c r="BT2" s="3"/>
      <c r="BU2" s="3"/>
      <c r="BV2" s="3"/>
      <c r="BW2" s="3"/>
      <c r="BX2" s="3"/>
      <c r="BY2" s="3"/>
      <c r="BZ2" s="3"/>
      <c r="CA2" s="3"/>
      <c r="CB2" s="99"/>
      <c r="CC2" s="98"/>
      <c r="CD2" s="98"/>
      <c r="CE2" s="98"/>
    </row>
    <row r="3" spans="1:114" x14ac:dyDescent="0.25">
      <c r="A3" s="4"/>
    </row>
    <row r="4" spans="1:114" ht="35.25" customHeight="1" x14ac:dyDescent="0.25">
      <c r="A4" s="100" t="s">
        <v>346</v>
      </c>
      <c r="B4" s="100"/>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c r="AG4" s="100"/>
      <c r="AH4" s="100"/>
      <c r="AI4" s="100"/>
      <c r="AJ4" s="100"/>
      <c r="AK4" s="100"/>
      <c r="AL4" s="100"/>
      <c r="AM4" s="100"/>
      <c r="AN4" s="100"/>
      <c r="AO4" s="100"/>
      <c r="AP4" s="100"/>
      <c r="AQ4" s="100"/>
      <c r="AR4" s="100"/>
      <c r="AS4" s="100"/>
      <c r="AT4" s="100"/>
      <c r="AU4" s="100"/>
      <c r="AV4" s="100"/>
      <c r="AW4" s="100"/>
      <c r="AX4" s="100"/>
      <c r="AY4" s="100"/>
      <c r="AZ4" s="100"/>
      <c r="BA4" s="100"/>
      <c r="BB4" s="100"/>
      <c r="BC4" s="100"/>
      <c r="BD4" s="100"/>
      <c r="BE4" s="100"/>
      <c r="BF4" s="100"/>
      <c r="BG4" s="100"/>
      <c r="BH4" s="100"/>
      <c r="BI4" s="100"/>
      <c r="BJ4" s="100"/>
      <c r="BK4" s="100"/>
      <c r="BL4" s="100"/>
      <c r="BM4" s="100"/>
      <c r="BN4" s="100"/>
      <c r="BO4" s="100"/>
      <c r="BP4" s="100"/>
      <c r="BQ4" s="100"/>
      <c r="BR4" s="100"/>
      <c r="BS4" s="100"/>
      <c r="BT4" s="100"/>
      <c r="BU4" s="100"/>
      <c r="BV4" s="100"/>
      <c r="BW4" s="100"/>
      <c r="BX4" s="100"/>
      <c r="BY4" s="100"/>
      <c r="BZ4" s="100"/>
      <c r="CA4" s="100"/>
      <c r="CB4" s="100"/>
      <c r="CC4" s="100"/>
      <c r="CD4" s="100"/>
      <c r="CE4" s="100"/>
    </row>
    <row r="6" spans="1:114" x14ac:dyDescent="0.25">
      <c r="A6" s="101" t="s">
        <v>0</v>
      </c>
      <c r="B6" s="101"/>
      <c r="C6" s="101"/>
      <c r="D6" s="101"/>
      <c r="E6" s="101"/>
      <c r="F6" s="101"/>
      <c r="G6" s="101"/>
      <c r="H6" s="101"/>
      <c r="I6" s="101"/>
      <c r="J6" s="101"/>
      <c r="K6" s="101"/>
      <c r="L6" s="101"/>
      <c r="M6" s="101"/>
      <c r="N6" s="101"/>
      <c r="O6" s="101"/>
      <c r="P6" s="101"/>
      <c r="Q6" s="101"/>
      <c r="R6" s="101"/>
      <c r="S6" s="101"/>
      <c r="T6" s="101"/>
      <c r="U6" s="101"/>
      <c r="V6" s="101"/>
      <c r="W6" s="101"/>
      <c r="X6" s="101"/>
      <c r="Y6" s="101"/>
      <c r="Z6" s="101"/>
      <c r="AA6" s="101"/>
      <c r="AB6" s="101"/>
      <c r="AC6" s="101"/>
      <c r="AD6" s="101"/>
      <c r="AE6" s="101"/>
      <c r="AF6" s="101"/>
      <c r="AG6" s="101"/>
      <c r="AH6" s="101"/>
      <c r="AI6" s="101"/>
      <c r="AJ6" s="101"/>
      <c r="AK6" s="101"/>
      <c r="AL6" s="101"/>
      <c r="AM6" s="101"/>
      <c r="AN6" s="101"/>
      <c r="AO6" s="101"/>
      <c r="AP6" s="101"/>
      <c r="AQ6" s="101"/>
      <c r="AR6" s="101"/>
      <c r="AS6" s="101"/>
      <c r="AT6" s="101"/>
      <c r="AU6" s="101"/>
      <c r="AV6" s="101"/>
      <c r="AW6" s="101"/>
      <c r="AX6" s="101"/>
      <c r="AY6" s="101"/>
      <c r="AZ6" s="101"/>
      <c r="BA6" s="101"/>
      <c r="BB6" s="101"/>
      <c r="BC6" s="101"/>
      <c r="BD6" s="101"/>
      <c r="BE6" s="101"/>
      <c r="BF6" s="101"/>
      <c r="BG6" s="101"/>
      <c r="BH6" s="101"/>
      <c r="BI6" s="101"/>
      <c r="BJ6" s="101"/>
      <c r="BK6" s="101"/>
      <c r="BL6" s="101"/>
      <c r="BM6" s="101"/>
      <c r="BN6" s="101"/>
      <c r="BO6" s="101"/>
      <c r="BP6" s="101"/>
      <c r="BQ6" s="101"/>
      <c r="BR6" s="101"/>
      <c r="BS6" s="101"/>
      <c r="BT6" s="101"/>
      <c r="BU6" s="101"/>
      <c r="BV6" s="101"/>
      <c r="BW6" s="101"/>
      <c r="BX6" s="101"/>
      <c r="BY6" s="101"/>
      <c r="BZ6" s="101"/>
      <c r="CA6" s="101"/>
      <c r="CB6" s="101"/>
      <c r="CC6" s="101"/>
      <c r="CD6" s="101"/>
      <c r="CE6" s="101"/>
    </row>
    <row r="7" spans="1:114" x14ac:dyDescent="0.25">
      <c r="A7" s="69" t="s">
        <v>363</v>
      </c>
    </row>
    <row r="8" spans="1:114" x14ac:dyDescent="0.25">
      <c r="A8" s="6" t="s">
        <v>1</v>
      </c>
      <c r="D8" s="102" t="s">
        <v>2</v>
      </c>
      <c r="E8" s="102"/>
      <c r="F8" s="102"/>
      <c r="G8" s="102"/>
      <c r="H8" s="102"/>
      <c r="I8" s="102"/>
      <c r="U8" s="7"/>
      <c r="V8" s="7"/>
      <c r="W8" s="7"/>
      <c r="X8" s="7"/>
      <c r="Y8" s="7"/>
      <c r="Z8" s="7"/>
      <c r="AA8" s="7"/>
      <c r="AB8" s="7"/>
      <c r="AC8" s="7"/>
      <c r="AD8" s="7"/>
      <c r="AE8" s="7"/>
      <c r="AF8" s="7"/>
      <c r="AG8" s="7"/>
    </row>
    <row r="9" spans="1:114" x14ac:dyDescent="0.25">
      <c r="A9" s="6" t="s">
        <v>3</v>
      </c>
    </row>
    <row r="11" spans="1:114" ht="15" customHeight="1" x14ac:dyDescent="0.25">
      <c r="A11" s="82" t="s">
        <v>4</v>
      </c>
      <c r="B11" s="82" t="s">
        <v>5</v>
      </c>
      <c r="C11" s="76" t="s">
        <v>6</v>
      </c>
      <c r="D11" s="76"/>
      <c r="E11" s="76"/>
      <c r="F11" s="76"/>
      <c r="G11" s="76"/>
      <c r="H11" s="76"/>
      <c r="I11" s="76"/>
      <c r="J11" s="76"/>
      <c r="K11" s="76"/>
      <c r="L11" s="76"/>
      <c r="M11" s="76"/>
      <c r="N11" s="76"/>
      <c r="O11" s="76"/>
      <c r="P11" s="76"/>
      <c r="Q11" s="76"/>
      <c r="R11" s="76"/>
      <c r="S11" s="76"/>
      <c r="T11" s="76"/>
      <c r="U11" s="76"/>
      <c r="V11" s="76"/>
      <c r="W11" s="76"/>
      <c r="X11" s="76"/>
      <c r="Y11" s="76"/>
      <c r="Z11" s="76"/>
      <c r="AA11" s="76"/>
      <c r="AB11" s="76"/>
      <c r="AC11" s="76"/>
      <c r="AD11" s="76"/>
      <c r="AE11" s="76"/>
      <c r="AF11" s="79" t="s">
        <v>7</v>
      </c>
      <c r="AG11" s="82" t="s">
        <v>8</v>
      </c>
      <c r="AH11" s="77" t="s">
        <v>9</v>
      </c>
      <c r="AI11" s="81"/>
      <c r="AJ11" s="81"/>
      <c r="AK11" s="81"/>
      <c r="AL11" s="81"/>
      <c r="AM11" s="81"/>
      <c r="AN11" s="81"/>
      <c r="AO11" s="81"/>
      <c r="AP11" s="81"/>
      <c r="AQ11" s="81"/>
      <c r="AR11" s="81"/>
      <c r="AS11" s="81"/>
      <c r="AT11" s="81"/>
      <c r="AU11" s="81"/>
      <c r="AV11" s="81"/>
      <c r="AW11" s="81"/>
      <c r="AX11" s="81"/>
      <c r="AY11" s="81"/>
      <c r="AZ11" s="81"/>
      <c r="BA11" s="81"/>
      <c r="BB11" s="81"/>
      <c r="BC11" s="81"/>
      <c r="BD11" s="81"/>
      <c r="BE11" s="81"/>
      <c r="BF11" s="78"/>
      <c r="BG11" s="77" t="s">
        <v>10</v>
      </c>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78"/>
      <c r="CF11" s="76" t="s">
        <v>11</v>
      </c>
      <c r="CG11" s="76"/>
      <c r="CH11" s="76"/>
      <c r="CI11" s="76"/>
      <c r="CJ11" s="76"/>
      <c r="CK11" s="76"/>
      <c r="CL11" s="76"/>
      <c r="CM11" s="76"/>
      <c r="CN11" s="76"/>
      <c r="CO11" s="76"/>
      <c r="CP11" s="76"/>
      <c r="CQ11" s="76"/>
      <c r="CR11" s="76"/>
      <c r="CS11" s="76"/>
      <c r="CT11" s="76"/>
      <c r="CU11" s="76" t="s">
        <v>12</v>
      </c>
      <c r="CV11" s="76"/>
      <c r="CW11" s="76"/>
      <c r="CX11" s="76"/>
      <c r="CY11" s="76"/>
      <c r="CZ11" s="76"/>
      <c r="DA11" s="76"/>
      <c r="DB11" s="76"/>
      <c r="DC11" s="76"/>
      <c r="DD11" s="76"/>
      <c r="DE11" s="76"/>
      <c r="DF11" s="76"/>
      <c r="DG11" s="76"/>
      <c r="DH11" s="76"/>
      <c r="DI11" s="77"/>
      <c r="DJ11" s="85" t="s">
        <v>13</v>
      </c>
    </row>
    <row r="12" spans="1:114" x14ac:dyDescent="0.25">
      <c r="A12" s="83"/>
      <c r="B12" s="83"/>
      <c r="C12" s="76" t="s">
        <v>14</v>
      </c>
      <c r="D12" s="76"/>
      <c r="E12" s="76"/>
      <c r="F12" s="76"/>
      <c r="G12" s="76"/>
      <c r="H12" s="76"/>
      <c r="I12" s="76"/>
      <c r="J12" s="76"/>
      <c r="K12" s="76"/>
      <c r="L12" s="76"/>
      <c r="M12" s="76"/>
      <c r="N12" s="76"/>
      <c r="O12" s="76"/>
      <c r="P12" s="76"/>
      <c r="Q12" s="76"/>
      <c r="R12" s="76"/>
      <c r="S12" s="76"/>
      <c r="T12" s="76"/>
      <c r="U12" s="76"/>
      <c r="V12" s="76"/>
      <c r="W12" s="76" t="s">
        <v>15</v>
      </c>
      <c r="X12" s="76"/>
      <c r="Y12" s="76"/>
      <c r="Z12" s="76"/>
      <c r="AA12" s="76"/>
      <c r="AB12" s="76"/>
      <c r="AC12" s="82" t="s">
        <v>16</v>
      </c>
      <c r="AD12" s="88"/>
      <c r="AE12" s="89"/>
      <c r="AF12" s="103"/>
      <c r="AG12" s="83"/>
      <c r="AH12" s="83" t="s">
        <v>17</v>
      </c>
      <c r="AI12" s="92"/>
      <c r="AJ12" s="92"/>
      <c r="AK12" s="92"/>
      <c r="AL12" s="92"/>
      <c r="AM12" s="92"/>
      <c r="AN12" s="92"/>
      <c r="AO12" s="92"/>
      <c r="AP12" s="92"/>
      <c r="AQ12" s="93"/>
      <c r="AR12" s="82" t="s">
        <v>18</v>
      </c>
      <c r="AS12" s="88"/>
      <c r="AT12" s="88"/>
      <c r="AU12" s="88"/>
      <c r="AV12" s="89"/>
      <c r="AW12" s="94" t="s">
        <v>19</v>
      </c>
      <c r="AX12" s="95"/>
      <c r="AY12" s="95"/>
      <c r="AZ12" s="95"/>
      <c r="BA12" s="95"/>
      <c r="BB12" s="88" t="s">
        <v>20</v>
      </c>
      <c r="BC12" s="88"/>
      <c r="BD12" s="88"/>
      <c r="BE12" s="88"/>
      <c r="BF12" s="89"/>
      <c r="BG12" s="83" t="s">
        <v>17</v>
      </c>
      <c r="BH12" s="92"/>
      <c r="BI12" s="92"/>
      <c r="BJ12" s="92"/>
      <c r="BK12" s="92"/>
      <c r="BL12" s="92"/>
      <c r="BM12" s="92"/>
      <c r="BN12" s="92"/>
      <c r="BO12" s="92"/>
      <c r="BP12" s="93"/>
      <c r="BQ12" s="82" t="s">
        <v>18</v>
      </c>
      <c r="BR12" s="88"/>
      <c r="BS12" s="88"/>
      <c r="BT12" s="88"/>
      <c r="BU12" s="89"/>
      <c r="BV12" s="82" t="s">
        <v>19</v>
      </c>
      <c r="BW12" s="88"/>
      <c r="BX12" s="88"/>
      <c r="BY12" s="88"/>
      <c r="BZ12" s="88"/>
      <c r="CA12" s="76" t="s">
        <v>20</v>
      </c>
      <c r="CB12" s="76"/>
      <c r="CC12" s="76"/>
      <c r="CD12" s="76"/>
      <c r="CE12" s="76"/>
      <c r="CF12" s="76" t="s">
        <v>17</v>
      </c>
      <c r="CG12" s="76"/>
      <c r="CH12" s="76"/>
      <c r="CI12" s="76"/>
      <c r="CJ12" s="76"/>
      <c r="CK12" s="76" t="s">
        <v>18</v>
      </c>
      <c r="CL12" s="76"/>
      <c r="CM12" s="76"/>
      <c r="CN12" s="76"/>
      <c r="CO12" s="76"/>
      <c r="CP12" s="76" t="s">
        <v>19</v>
      </c>
      <c r="CQ12" s="76"/>
      <c r="CR12" s="76"/>
      <c r="CS12" s="76"/>
      <c r="CT12" s="76"/>
      <c r="CU12" s="76" t="s">
        <v>17</v>
      </c>
      <c r="CV12" s="76"/>
      <c r="CW12" s="76"/>
      <c r="CX12" s="76"/>
      <c r="CY12" s="76"/>
      <c r="CZ12" s="76" t="s">
        <v>18</v>
      </c>
      <c r="DA12" s="76"/>
      <c r="DB12" s="76"/>
      <c r="DC12" s="76"/>
      <c r="DD12" s="76"/>
      <c r="DE12" s="76" t="s">
        <v>19</v>
      </c>
      <c r="DF12" s="76"/>
      <c r="DG12" s="76"/>
      <c r="DH12" s="76"/>
      <c r="DI12" s="77"/>
      <c r="DJ12" s="86"/>
    </row>
    <row r="13" spans="1:114" ht="51.75" customHeight="1" x14ac:dyDescent="0.25">
      <c r="A13" s="83"/>
      <c r="B13" s="83"/>
      <c r="C13" s="76" t="s">
        <v>21</v>
      </c>
      <c r="D13" s="76"/>
      <c r="E13" s="76"/>
      <c r="F13" s="76" t="s">
        <v>22</v>
      </c>
      <c r="G13" s="76"/>
      <c r="H13" s="76"/>
      <c r="I13" s="76"/>
      <c r="J13" s="77" t="s">
        <v>23</v>
      </c>
      <c r="K13" s="81"/>
      <c r="L13" s="78"/>
      <c r="M13" s="76" t="s">
        <v>24</v>
      </c>
      <c r="N13" s="76"/>
      <c r="O13" s="76"/>
      <c r="P13" s="76"/>
      <c r="Q13" s="76" t="s">
        <v>25</v>
      </c>
      <c r="R13" s="76"/>
      <c r="S13" s="76"/>
      <c r="T13" s="76" t="s">
        <v>26</v>
      </c>
      <c r="U13" s="76"/>
      <c r="V13" s="76"/>
      <c r="W13" s="76" t="s">
        <v>27</v>
      </c>
      <c r="X13" s="76"/>
      <c r="Y13" s="76"/>
      <c r="Z13" s="76" t="s">
        <v>28</v>
      </c>
      <c r="AA13" s="76"/>
      <c r="AB13" s="76"/>
      <c r="AC13" s="84"/>
      <c r="AD13" s="90"/>
      <c r="AE13" s="91"/>
      <c r="AF13" s="103"/>
      <c r="AG13" s="84"/>
      <c r="AH13" s="84" t="s">
        <v>29</v>
      </c>
      <c r="AI13" s="90"/>
      <c r="AJ13" s="90"/>
      <c r="AK13" s="90"/>
      <c r="AL13" s="90"/>
      <c r="AM13" s="90"/>
      <c r="AN13" s="90"/>
      <c r="AO13" s="90"/>
      <c r="AP13" s="90"/>
      <c r="AQ13" s="91"/>
      <c r="AR13" s="83" t="s">
        <v>30</v>
      </c>
      <c r="AS13" s="92"/>
      <c r="AT13" s="92"/>
      <c r="AU13" s="92"/>
      <c r="AV13" s="93"/>
      <c r="AW13" s="96"/>
      <c r="AX13" s="97"/>
      <c r="AY13" s="97"/>
      <c r="AZ13" s="97"/>
      <c r="BA13" s="97"/>
      <c r="BB13" s="90"/>
      <c r="BC13" s="90"/>
      <c r="BD13" s="90"/>
      <c r="BE13" s="90"/>
      <c r="BF13" s="91"/>
      <c r="BG13" s="84" t="s">
        <v>29</v>
      </c>
      <c r="BH13" s="90"/>
      <c r="BI13" s="90"/>
      <c r="BJ13" s="90"/>
      <c r="BK13" s="90"/>
      <c r="BL13" s="90"/>
      <c r="BM13" s="90"/>
      <c r="BN13" s="90"/>
      <c r="BO13" s="90"/>
      <c r="BP13" s="91"/>
      <c r="BQ13" s="83" t="s">
        <v>30</v>
      </c>
      <c r="BR13" s="92"/>
      <c r="BS13" s="92"/>
      <c r="BT13" s="92"/>
      <c r="BU13" s="93"/>
      <c r="BV13" s="84"/>
      <c r="BW13" s="90"/>
      <c r="BX13" s="90"/>
      <c r="BY13" s="90"/>
      <c r="BZ13" s="90"/>
      <c r="CA13" s="76"/>
      <c r="CB13" s="76"/>
      <c r="CC13" s="76"/>
      <c r="CD13" s="76"/>
      <c r="CE13" s="76"/>
      <c r="CF13" s="76" t="s">
        <v>29</v>
      </c>
      <c r="CG13" s="76"/>
      <c r="CH13" s="76"/>
      <c r="CI13" s="76"/>
      <c r="CJ13" s="76"/>
      <c r="CK13" s="76" t="s">
        <v>30</v>
      </c>
      <c r="CL13" s="76"/>
      <c r="CM13" s="76"/>
      <c r="CN13" s="76"/>
      <c r="CO13" s="76"/>
      <c r="CP13" s="76" t="s">
        <v>31</v>
      </c>
      <c r="CQ13" s="76"/>
      <c r="CR13" s="76"/>
      <c r="CS13" s="76"/>
      <c r="CT13" s="76"/>
      <c r="CU13" s="76" t="s">
        <v>29</v>
      </c>
      <c r="CV13" s="76"/>
      <c r="CW13" s="76"/>
      <c r="CX13" s="76"/>
      <c r="CY13" s="76"/>
      <c r="CZ13" s="76" t="s">
        <v>30</v>
      </c>
      <c r="DA13" s="76"/>
      <c r="DB13" s="76"/>
      <c r="DC13" s="76"/>
      <c r="DD13" s="76"/>
      <c r="DE13" s="76" t="s">
        <v>31</v>
      </c>
      <c r="DF13" s="76"/>
      <c r="DG13" s="76"/>
      <c r="DH13" s="76"/>
      <c r="DI13" s="77"/>
      <c r="DJ13" s="86"/>
    </row>
    <row r="14" spans="1:114" ht="46.5" customHeight="1" x14ac:dyDescent="0.25">
      <c r="A14" s="83"/>
      <c r="B14" s="83"/>
      <c r="C14" s="76" t="s">
        <v>32</v>
      </c>
      <c r="D14" s="76" t="s">
        <v>33</v>
      </c>
      <c r="E14" s="76" t="s">
        <v>34</v>
      </c>
      <c r="F14" s="76" t="s">
        <v>32</v>
      </c>
      <c r="G14" s="76" t="s">
        <v>33</v>
      </c>
      <c r="H14" s="76" t="s">
        <v>34</v>
      </c>
      <c r="I14" s="76" t="s">
        <v>35</v>
      </c>
      <c r="J14" s="76" t="s">
        <v>32</v>
      </c>
      <c r="K14" s="76" t="s">
        <v>36</v>
      </c>
      <c r="L14" s="76" t="s">
        <v>34</v>
      </c>
      <c r="M14" s="76" t="s">
        <v>32</v>
      </c>
      <c r="N14" s="76" t="s">
        <v>36</v>
      </c>
      <c r="O14" s="76" t="s">
        <v>34</v>
      </c>
      <c r="P14" s="76" t="s">
        <v>35</v>
      </c>
      <c r="Q14" s="76" t="s">
        <v>32</v>
      </c>
      <c r="R14" s="76" t="s">
        <v>36</v>
      </c>
      <c r="S14" s="76" t="s">
        <v>34</v>
      </c>
      <c r="T14" s="76" t="s">
        <v>32</v>
      </c>
      <c r="U14" s="76" t="s">
        <v>36</v>
      </c>
      <c r="V14" s="76" t="s">
        <v>34</v>
      </c>
      <c r="W14" s="76" t="s">
        <v>32</v>
      </c>
      <c r="X14" s="76" t="s">
        <v>33</v>
      </c>
      <c r="Y14" s="76" t="s">
        <v>34</v>
      </c>
      <c r="Z14" s="76" t="s">
        <v>32</v>
      </c>
      <c r="AA14" s="76" t="s">
        <v>36</v>
      </c>
      <c r="AB14" s="76" t="s">
        <v>34</v>
      </c>
      <c r="AC14" s="76" t="s">
        <v>32</v>
      </c>
      <c r="AD14" s="76" t="s">
        <v>33</v>
      </c>
      <c r="AE14" s="76" t="s">
        <v>34</v>
      </c>
      <c r="AF14" s="103"/>
      <c r="AG14" s="79" t="s">
        <v>37</v>
      </c>
      <c r="AH14" s="77" t="s">
        <v>38</v>
      </c>
      <c r="AI14" s="78"/>
      <c r="AJ14" s="77" t="s">
        <v>39</v>
      </c>
      <c r="AK14" s="78"/>
      <c r="AL14" s="77" t="s">
        <v>40</v>
      </c>
      <c r="AM14" s="78"/>
      <c r="AN14" s="77" t="s">
        <v>41</v>
      </c>
      <c r="AO14" s="78"/>
      <c r="AP14" s="77" t="s">
        <v>42</v>
      </c>
      <c r="AQ14" s="78"/>
      <c r="AR14" s="76" t="s">
        <v>38</v>
      </c>
      <c r="AS14" s="76" t="s">
        <v>39</v>
      </c>
      <c r="AT14" s="76" t="s">
        <v>43</v>
      </c>
      <c r="AU14" s="76" t="s">
        <v>41</v>
      </c>
      <c r="AV14" s="76" t="s">
        <v>42</v>
      </c>
      <c r="AW14" s="76" t="s">
        <v>38</v>
      </c>
      <c r="AX14" s="76" t="s">
        <v>31</v>
      </c>
      <c r="AY14" s="76"/>
      <c r="AZ14" s="76"/>
      <c r="BA14" s="76"/>
      <c r="BB14" s="76" t="s">
        <v>38</v>
      </c>
      <c r="BC14" s="76" t="s">
        <v>44</v>
      </c>
      <c r="BD14" s="76"/>
      <c r="BE14" s="76"/>
      <c r="BF14" s="76"/>
      <c r="BG14" s="77" t="s">
        <v>38</v>
      </c>
      <c r="BH14" s="78"/>
      <c r="BI14" s="77" t="s">
        <v>45</v>
      </c>
      <c r="BJ14" s="78"/>
      <c r="BK14" s="77" t="s">
        <v>43</v>
      </c>
      <c r="BL14" s="78"/>
      <c r="BM14" s="77" t="s">
        <v>41</v>
      </c>
      <c r="BN14" s="78"/>
      <c r="BO14" s="77" t="s">
        <v>42</v>
      </c>
      <c r="BP14" s="78"/>
      <c r="BQ14" s="76" t="s">
        <v>38</v>
      </c>
      <c r="BR14" s="76" t="s">
        <v>39</v>
      </c>
      <c r="BS14" s="76" t="s">
        <v>43</v>
      </c>
      <c r="BT14" s="76" t="s">
        <v>41</v>
      </c>
      <c r="BU14" s="76" t="s">
        <v>42</v>
      </c>
      <c r="BV14" s="76" t="s">
        <v>38</v>
      </c>
      <c r="BW14" s="76" t="s">
        <v>31</v>
      </c>
      <c r="BX14" s="76"/>
      <c r="BY14" s="76"/>
      <c r="BZ14" s="76"/>
      <c r="CA14" s="76" t="s">
        <v>38</v>
      </c>
      <c r="CB14" s="76" t="s">
        <v>44</v>
      </c>
      <c r="CC14" s="76"/>
      <c r="CD14" s="76"/>
      <c r="CE14" s="76"/>
      <c r="CF14" s="76" t="s">
        <v>38</v>
      </c>
      <c r="CG14" s="76" t="s">
        <v>39</v>
      </c>
      <c r="CH14" s="76" t="s">
        <v>40</v>
      </c>
      <c r="CI14" s="76" t="s">
        <v>41</v>
      </c>
      <c r="CJ14" s="76" t="s">
        <v>42</v>
      </c>
      <c r="CK14" s="76" t="s">
        <v>38</v>
      </c>
      <c r="CL14" s="76" t="s">
        <v>39</v>
      </c>
      <c r="CM14" s="76" t="s">
        <v>43</v>
      </c>
      <c r="CN14" s="76" t="s">
        <v>41</v>
      </c>
      <c r="CO14" s="76" t="s">
        <v>42</v>
      </c>
      <c r="CP14" s="76" t="s">
        <v>38</v>
      </c>
      <c r="CQ14" s="76" t="s">
        <v>39</v>
      </c>
      <c r="CR14" s="76" t="s">
        <v>43</v>
      </c>
      <c r="CS14" s="76" t="s">
        <v>41</v>
      </c>
      <c r="CT14" s="76" t="s">
        <v>42</v>
      </c>
      <c r="CU14" s="76" t="s">
        <v>38</v>
      </c>
      <c r="CV14" s="76" t="s">
        <v>39</v>
      </c>
      <c r="CW14" s="76" t="s">
        <v>40</v>
      </c>
      <c r="CX14" s="76" t="s">
        <v>41</v>
      </c>
      <c r="CY14" s="76" t="s">
        <v>42</v>
      </c>
      <c r="CZ14" s="76" t="s">
        <v>38</v>
      </c>
      <c r="DA14" s="76" t="s">
        <v>39</v>
      </c>
      <c r="DB14" s="76" t="s">
        <v>43</v>
      </c>
      <c r="DC14" s="76" t="s">
        <v>41</v>
      </c>
      <c r="DD14" s="76" t="s">
        <v>42</v>
      </c>
      <c r="DE14" s="76" t="s">
        <v>38</v>
      </c>
      <c r="DF14" s="76" t="s">
        <v>39</v>
      </c>
      <c r="DG14" s="76" t="s">
        <v>43</v>
      </c>
      <c r="DH14" s="76" t="s">
        <v>41</v>
      </c>
      <c r="DI14" s="77" t="s">
        <v>42</v>
      </c>
      <c r="DJ14" s="86"/>
    </row>
    <row r="15" spans="1:114" ht="45" x14ac:dyDescent="0.25">
      <c r="A15" s="84"/>
      <c r="B15" s="84"/>
      <c r="C15" s="76"/>
      <c r="D15" s="76"/>
      <c r="E15" s="76"/>
      <c r="F15" s="76"/>
      <c r="G15" s="76"/>
      <c r="H15" s="76"/>
      <c r="I15" s="76"/>
      <c r="J15" s="76"/>
      <c r="K15" s="76"/>
      <c r="L15" s="76"/>
      <c r="M15" s="76"/>
      <c r="N15" s="76"/>
      <c r="O15" s="76"/>
      <c r="P15" s="76"/>
      <c r="Q15" s="76"/>
      <c r="R15" s="76"/>
      <c r="S15" s="76"/>
      <c r="T15" s="76"/>
      <c r="U15" s="76"/>
      <c r="V15" s="76"/>
      <c r="W15" s="76"/>
      <c r="X15" s="76"/>
      <c r="Y15" s="76"/>
      <c r="Z15" s="76"/>
      <c r="AA15" s="76"/>
      <c r="AB15" s="76"/>
      <c r="AC15" s="76"/>
      <c r="AD15" s="76"/>
      <c r="AE15" s="76"/>
      <c r="AF15" s="80"/>
      <c r="AG15" s="80"/>
      <c r="AH15" s="60" t="s">
        <v>46</v>
      </c>
      <c r="AI15" s="60" t="s">
        <v>47</v>
      </c>
      <c r="AJ15" s="60" t="s">
        <v>46</v>
      </c>
      <c r="AK15" s="60" t="s">
        <v>47</v>
      </c>
      <c r="AL15" s="60" t="s">
        <v>46</v>
      </c>
      <c r="AM15" s="60" t="s">
        <v>47</v>
      </c>
      <c r="AN15" s="60" t="s">
        <v>46</v>
      </c>
      <c r="AO15" s="60" t="s">
        <v>47</v>
      </c>
      <c r="AP15" s="60" t="s">
        <v>46</v>
      </c>
      <c r="AQ15" s="60" t="s">
        <v>47</v>
      </c>
      <c r="AR15" s="76"/>
      <c r="AS15" s="76"/>
      <c r="AT15" s="76"/>
      <c r="AU15" s="76"/>
      <c r="AV15" s="76"/>
      <c r="AW15" s="76"/>
      <c r="AX15" s="60" t="s">
        <v>39</v>
      </c>
      <c r="AY15" s="60" t="s">
        <v>43</v>
      </c>
      <c r="AZ15" s="60" t="s">
        <v>41</v>
      </c>
      <c r="BA15" s="60" t="s">
        <v>42</v>
      </c>
      <c r="BB15" s="76"/>
      <c r="BC15" s="60" t="s">
        <v>39</v>
      </c>
      <c r="BD15" s="60" t="s">
        <v>43</v>
      </c>
      <c r="BE15" s="60" t="s">
        <v>41</v>
      </c>
      <c r="BF15" s="67" t="s">
        <v>48</v>
      </c>
      <c r="BG15" s="60" t="s">
        <v>46</v>
      </c>
      <c r="BH15" s="60" t="s">
        <v>47</v>
      </c>
      <c r="BI15" s="60" t="s">
        <v>46</v>
      </c>
      <c r="BJ15" s="60" t="s">
        <v>47</v>
      </c>
      <c r="BK15" s="60" t="s">
        <v>46</v>
      </c>
      <c r="BL15" s="60" t="s">
        <v>47</v>
      </c>
      <c r="BM15" s="60" t="s">
        <v>46</v>
      </c>
      <c r="BN15" s="60" t="s">
        <v>47</v>
      </c>
      <c r="BO15" s="60" t="s">
        <v>46</v>
      </c>
      <c r="BP15" s="60" t="s">
        <v>47</v>
      </c>
      <c r="BQ15" s="76"/>
      <c r="BR15" s="76"/>
      <c r="BS15" s="76"/>
      <c r="BT15" s="76"/>
      <c r="BU15" s="76"/>
      <c r="BV15" s="76"/>
      <c r="BW15" s="60" t="s">
        <v>39</v>
      </c>
      <c r="BX15" s="60" t="s">
        <v>43</v>
      </c>
      <c r="BY15" s="60" t="s">
        <v>41</v>
      </c>
      <c r="BZ15" s="60" t="s">
        <v>42</v>
      </c>
      <c r="CA15" s="76"/>
      <c r="CB15" s="60" t="s">
        <v>39</v>
      </c>
      <c r="CC15" s="60" t="s">
        <v>43</v>
      </c>
      <c r="CD15" s="60" t="s">
        <v>41</v>
      </c>
      <c r="CE15" s="60" t="s">
        <v>42</v>
      </c>
      <c r="CF15" s="76"/>
      <c r="CG15" s="76"/>
      <c r="CH15" s="76"/>
      <c r="CI15" s="76"/>
      <c r="CJ15" s="76"/>
      <c r="CK15" s="76"/>
      <c r="CL15" s="76"/>
      <c r="CM15" s="76"/>
      <c r="CN15" s="76"/>
      <c r="CO15" s="76"/>
      <c r="CP15" s="76"/>
      <c r="CQ15" s="76"/>
      <c r="CR15" s="76"/>
      <c r="CS15" s="76"/>
      <c r="CT15" s="76"/>
      <c r="CU15" s="76"/>
      <c r="CV15" s="76"/>
      <c r="CW15" s="76"/>
      <c r="CX15" s="76"/>
      <c r="CY15" s="76"/>
      <c r="CZ15" s="76"/>
      <c r="DA15" s="76"/>
      <c r="DB15" s="76"/>
      <c r="DC15" s="76"/>
      <c r="DD15" s="76"/>
      <c r="DE15" s="76"/>
      <c r="DF15" s="76"/>
      <c r="DG15" s="76"/>
      <c r="DH15" s="76"/>
      <c r="DI15" s="77"/>
      <c r="DJ15" s="87"/>
    </row>
    <row r="16" spans="1:114" s="9" customFormat="1" x14ac:dyDescent="0.25">
      <c r="A16" s="60">
        <v>1</v>
      </c>
      <c r="B16" s="60">
        <v>2</v>
      </c>
      <c r="C16" s="60">
        <v>3</v>
      </c>
      <c r="D16" s="60">
        <v>4</v>
      </c>
      <c r="E16" s="60">
        <v>5</v>
      </c>
      <c r="F16" s="60">
        <v>6</v>
      </c>
      <c r="G16" s="60">
        <v>7</v>
      </c>
      <c r="H16" s="60">
        <v>8</v>
      </c>
      <c r="I16" s="60">
        <v>9</v>
      </c>
      <c r="J16" s="60">
        <v>10</v>
      </c>
      <c r="K16" s="60">
        <v>11</v>
      </c>
      <c r="L16" s="60">
        <v>12</v>
      </c>
      <c r="M16" s="60">
        <v>13</v>
      </c>
      <c r="N16" s="60">
        <v>14</v>
      </c>
      <c r="O16" s="60">
        <v>15</v>
      </c>
      <c r="P16" s="60">
        <v>16</v>
      </c>
      <c r="Q16" s="60">
        <v>17</v>
      </c>
      <c r="R16" s="60">
        <v>18</v>
      </c>
      <c r="S16" s="60">
        <v>19</v>
      </c>
      <c r="T16" s="60">
        <v>20</v>
      </c>
      <c r="U16" s="60">
        <v>21</v>
      </c>
      <c r="V16" s="60">
        <v>22</v>
      </c>
      <c r="W16" s="60">
        <v>23</v>
      </c>
      <c r="X16" s="60">
        <v>24</v>
      </c>
      <c r="Y16" s="60">
        <v>25</v>
      </c>
      <c r="Z16" s="60">
        <v>26</v>
      </c>
      <c r="AA16" s="60">
        <v>27</v>
      </c>
      <c r="AB16" s="60">
        <v>28</v>
      </c>
      <c r="AC16" s="60">
        <v>29</v>
      </c>
      <c r="AD16" s="60">
        <v>30</v>
      </c>
      <c r="AE16" s="60">
        <v>31</v>
      </c>
      <c r="AF16" s="60">
        <v>32</v>
      </c>
      <c r="AG16" s="68">
        <v>33</v>
      </c>
      <c r="AH16" s="60">
        <v>34</v>
      </c>
      <c r="AI16" s="60">
        <v>35</v>
      </c>
      <c r="AJ16" s="60">
        <v>36</v>
      </c>
      <c r="AK16" s="60">
        <v>37</v>
      </c>
      <c r="AL16" s="60">
        <v>38</v>
      </c>
      <c r="AM16" s="60">
        <v>39</v>
      </c>
      <c r="AN16" s="60">
        <v>40</v>
      </c>
      <c r="AO16" s="60">
        <v>41</v>
      </c>
      <c r="AP16" s="60">
        <v>42</v>
      </c>
      <c r="AQ16" s="60">
        <v>43</v>
      </c>
      <c r="AR16" s="60">
        <v>44</v>
      </c>
      <c r="AS16" s="60">
        <v>45</v>
      </c>
      <c r="AT16" s="60">
        <v>46</v>
      </c>
      <c r="AU16" s="60">
        <v>47</v>
      </c>
      <c r="AV16" s="60">
        <v>48</v>
      </c>
      <c r="AW16" s="60">
        <v>49</v>
      </c>
      <c r="AX16" s="60">
        <v>50</v>
      </c>
      <c r="AY16" s="60">
        <v>51</v>
      </c>
      <c r="AZ16" s="60">
        <v>52</v>
      </c>
      <c r="BA16" s="60">
        <v>53</v>
      </c>
      <c r="BB16" s="60">
        <v>54</v>
      </c>
      <c r="BC16" s="60">
        <v>55</v>
      </c>
      <c r="BD16" s="60">
        <v>56</v>
      </c>
      <c r="BE16" s="60">
        <v>57</v>
      </c>
      <c r="BF16" s="60">
        <v>58</v>
      </c>
      <c r="BG16" s="60">
        <v>59</v>
      </c>
      <c r="BH16" s="60">
        <v>60</v>
      </c>
      <c r="BI16" s="60">
        <v>61</v>
      </c>
      <c r="BJ16" s="60">
        <v>62</v>
      </c>
      <c r="BK16" s="60">
        <v>63</v>
      </c>
      <c r="BL16" s="60">
        <v>64</v>
      </c>
      <c r="BM16" s="60">
        <v>65</v>
      </c>
      <c r="BN16" s="60">
        <v>66</v>
      </c>
      <c r="BO16" s="60">
        <v>67</v>
      </c>
      <c r="BP16" s="60">
        <v>68</v>
      </c>
      <c r="BQ16" s="60">
        <v>69</v>
      </c>
      <c r="BR16" s="60">
        <v>70</v>
      </c>
      <c r="BS16" s="60">
        <v>71</v>
      </c>
      <c r="BT16" s="60">
        <v>72</v>
      </c>
      <c r="BU16" s="60">
        <v>73</v>
      </c>
      <c r="BV16" s="60">
        <v>74</v>
      </c>
      <c r="BW16" s="60">
        <v>75</v>
      </c>
      <c r="BX16" s="60">
        <v>76</v>
      </c>
      <c r="BY16" s="60">
        <v>77</v>
      </c>
      <c r="BZ16" s="60">
        <v>78</v>
      </c>
      <c r="CA16" s="60">
        <v>79</v>
      </c>
      <c r="CB16" s="60">
        <v>80</v>
      </c>
      <c r="CC16" s="60">
        <v>81</v>
      </c>
      <c r="CD16" s="60">
        <v>82</v>
      </c>
      <c r="CE16" s="60">
        <v>83</v>
      </c>
      <c r="CF16" s="60">
        <v>84</v>
      </c>
      <c r="CG16" s="60">
        <v>85</v>
      </c>
      <c r="CH16" s="60">
        <v>86</v>
      </c>
      <c r="CI16" s="60">
        <v>87</v>
      </c>
      <c r="CJ16" s="60">
        <v>88</v>
      </c>
      <c r="CK16" s="60">
        <v>89</v>
      </c>
      <c r="CL16" s="60">
        <v>90</v>
      </c>
      <c r="CM16" s="60">
        <v>91</v>
      </c>
      <c r="CN16" s="60">
        <v>92</v>
      </c>
      <c r="CO16" s="60">
        <v>93</v>
      </c>
      <c r="CP16" s="60">
        <v>94</v>
      </c>
      <c r="CQ16" s="60">
        <v>95</v>
      </c>
      <c r="CR16" s="60">
        <v>96</v>
      </c>
      <c r="CS16" s="60">
        <v>97</v>
      </c>
      <c r="CT16" s="60">
        <v>98</v>
      </c>
      <c r="CU16" s="60">
        <v>99</v>
      </c>
      <c r="CV16" s="60">
        <v>100</v>
      </c>
      <c r="CW16" s="60">
        <v>101</v>
      </c>
      <c r="CX16" s="60">
        <v>102</v>
      </c>
      <c r="CY16" s="60">
        <v>103</v>
      </c>
      <c r="CZ16" s="60">
        <v>104</v>
      </c>
      <c r="DA16" s="60">
        <v>105</v>
      </c>
      <c r="DB16" s="60">
        <v>106</v>
      </c>
      <c r="DC16" s="60">
        <v>107</v>
      </c>
      <c r="DD16" s="60">
        <v>108</v>
      </c>
      <c r="DE16" s="60">
        <v>109</v>
      </c>
      <c r="DF16" s="60">
        <v>110</v>
      </c>
      <c r="DG16" s="60">
        <v>111</v>
      </c>
      <c r="DH16" s="60">
        <v>112</v>
      </c>
      <c r="DI16" s="61">
        <v>113</v>
      </c>
      <c r="DJ16" s="8">
        <v>114</v>
      </c>
    </row>
    <row r="17" spans="1:114" s="17" customFormat="1" ht="55.5" customHeight="1" x14ac:dyDescent="0.25">
      <c r="A17" s="10" t="s">
        <v>49</v>
      </c>
      <c r="B17" s="11" t="s">
        <v>50</v>
      </c>
      <c r="C17" s="11" t="s">
        <v>51</v>
      </c>
      <c r="D17" s="11" t="s">
        <v>51</v>
      </c>
      <c r="E17" s="11" t="s">
        <v>51</v>
      </c>
      <c r="F17" s="11" t="s">
        <v>51</v>
      </c>
      <c r="G17" s="11" t="s">
        <v>51</v>
      </c>
      <c r="H17" s="11" t="s">
        <v>51</v>
      </c>
      <c r="I17" s="11" t="s">
        <v>51</v>
      </c>
      <c r="J17" s="11" t="s">
        <v>51</v>
      </c>
      <c r="K17" s="11" t="s">
        <v>51</v>
      </c>
      <c r="L17" s="11" t="s">
        <v>51</v>
      </c>
      <c r="M17" s="11" t="s">
        <v>51</v>
      </c>
      <c r="N17" s="11" t="s">
        <v>51</v>
      </c>
      <c r="O17" s="11" t="s">
        <v>51</v>
      </c>
      <c r="P17" s="11" t="s">
        <v>51</v>
      </c>
      <c r="Q17" s="11" t="s">
        <v>51</v>
      </c>
      <c r="R17" s="11" t="s">
        <v>51</v>
      </c>
      <c r="S17" s="11" t="s">
        <v>51</v>
      </c>
      <c r="T17" s="11" t="s">
        <v>51</v>
      </c>
      <c r="U17" s="11" t="s">
        <v>51</v>
      </c>
      <c r="V17" s="11" t="s">
        <v>51</v>
      </c>
      <c r="W17" s="11" t="s">
        <v>51</v>
      </c>
      <c r="X17" s="11" t="s">
        <v>51</v>
      </c>
      <c r="Y17" s="11" t="s">
        <v>51</v>
      </c>
      <c r="Z17" s="11" t="s">
        <v>51</v>
      </c>
      <c r="AA17" s="11" t="s">
        <v>51</v>
      </c>
      <c r="AB17" s="11" t="s">
        <v>51</v>
      </c>
      <c r="AC17" s="11" t="s">
        <v>51</v>
      </c>
      <c r="AD17" s="11" t="s">
        <v>51</v>
      </c>
      <c r="AE17" s="11" t="s">
        <v>51</v>
      </c>
      <c r="AF17" s="11" t="s">
        <v>51</v>
      </c>
      <c r="AG17" s="11" t="s">
        <v>51</v>
      </c>
      <c r="AH17" s="12">
        <f t="shared" ref="AH17:AI17" si="0">SUM(AJ17+AL17+AN17+AP17)</f>
        <v>87631.5</v>
      </c>
      <c r="AI17" s="12">
        <f t="shared" si="0"/>
        <v>80998.700000000012</v>
      </c>
      <c r="AJ17" s="12">
        <f t="shared" ref="AJ17:AQ17" si="1">SUM(AJ19+AJ39+AJ46+AJ51+AJ59)</f>
        <v>3166.9</v>
      </c>
      <c r="AK17" s="12">
        <f t="shared" si="1"/>
        <v>3160.4</v>
      </c>
      <c r="AL17" s="12">
        <f t="shared" si="1"/>
        <v>19348</v>
      </c>
      <c r="AM17" s="12">
        <f t="shared" si="1"/>
        <v>17978.699999999997</v>
      </c>
      <c r="AN17" s="12">
        <f t="shared" si="1"/>
        <v>0</v>
      </c>
      <c r="AO17" s="12">
        <f t="shared" si="1"/>
        <v>0</v>
      </c>
      <c r="AP17" s="12">
        <f t="shared" si="1"/>
        <v>65116.599999999991</v>
      </c>
      <c r="AQ17" s="12">
        <f t="shared" si="1"/>
        <v>59859.600000000006</v>
      </c>
      <c r="AR17" s="12">
        <f t="shared" ref="AR17" si="2">SUM(AS17:AV17)</f>
        <v>63118.299999999996</v>
      </c>
      <c r="AS17" s="12">
        <f t="shared" ref="AS17:AV17" si="3">SUM(AS19+AS39+AS46+AS51+AS59)</f>
        <v>278.3</v>
      </c>
      <c r="AT17" s="12">
        <f t="shared" si="3"/>
        <v>5156.0999999999995</v>
      </c>
      <c r="AU17" s="12">
        <f t="shared" si="3"/>
        <v>0</v>
      </c>
      <c r="AV17" s="12">
        <f t="shared" si="3"/>
        <v>57683.899999999994</v>
      </c>
      <c r="AW17" s="12">
        <f>SUM(AX17:BA17)</f>
        <v>45985.799999999996</v>
      </c>
      <c r="AX17" s="12">
        <f t="shared" ref="AX17:BA17" si="4">SUM(AX19+AX39+AX46+AX51+AX59)</f>
        <v>281.39999999999998</v>
      </c>
      <c r="AY17" s="12">
        <f t="shared" si="4"/>
        <v>3.5</v>
      </c>
      <c r="AZ17" s="12">
        <f t="shared" si="4"/>
        <v>0</v>
      </c>
      <c r="BA17" s="12">
        <f t="shared" si="4"/>
        <v>45700.899999999994</v>
      </c>
      <c r="BB17" s="12">
        <f>SUM(BC17:BF17)</f>
        <v>47485.599999999991</v>
      </c>
      <c r="BC17" s="12">
        <f t="shared" ref="BC17:BF17" si="5">SUM(BC19+BC39+BC46+BC51+BC59)</f>
        <v>291.5</v>
      </c>
      <c r="BD17" s="12">
        <f t="shared" si="5"/>
        <v>803.5</v>
      </c>
      <c r="BE17" s="12">
        <f t="shared" si="5"/>
        <v>0</v>
      </c>
      <c r="BF17" s="12">
        <f t="shared" si="5"/>
        <v>46390.599999999991</v>
      </c>
      <c r="BG17" s="12">
        <f t="shared" ref="BG17:BH17" si="6">SUM(BI17+BK17+BM17+BO17)</f>
        <v>73732.7</v>
      </c>
      <c r="BH17" s="12">
        <f t="shared" si="6"/>
        <v>71967.5</v>
      </c>
      <c r="BI17" s="12">
        <f t="shared" ref="BI17:BP17" si="7">SUM(BI19+BI39+BI46+BI51+BI59)</f>
        <v>3159.4</v>
      </c>
      <c r="BJ17" s="12">
        <f t="shared" si="7"/>
        <v>3152.9</v>
      </c>
      <c r="BK17" s="12">
        <f t="shared" si="7"/>
        <v>15964.199999999999</v>
      </c>
      <c r="BL17" s="12">
        <f t="shared" si="7"/>
        <v>15886.599999999999</v>
      </c>
      <c r="BM17" s="12">
        <f t="shared" si="7"/>
        <v>0</v>
      </c>
      <c r="BN17" s="12">
        <f t="shared" si="7"/>
        <v>0</v>
      </c>
      <c r="BO17" s="12">
        <f t="shared" si="7"/>
        <v>54609.1</v>
      </c>
      <c r="BP17" s="12">
        <f t="shared" si="7"/>
        <v>52928</v>
      </c>
      <c r="BQ17" s="12">
        <f t="shared" ref="BQ17" si="8">SUM(BR17:BU17)</f>
        <v>58540.299999999996</v>
      </c>
      <c r="BR17" s="12">
        <f t="shared" ref="BR17:BU17" si="9">SUM(BR19+BR39+BR46+BR51+BR59)</f>
        <v>278.3</v>
      </c>
      <c r="BS17" s="12">
        <f t="shared" si="9"/>
        <v>5156.0999999999995</v>
      </c>
      <c r="BT17" s="12">
        <f t="shared" si="9"/>
        <v>0</v>
      </c>
      <c r="BU17" s="12">
        <f t="shared" si="9"/>
        <v>53105.899999999994</v>
      </c>
      <c r="BV17" s="12">
        <f t="shared" ref="BV17" si="10">SUM(BW17:BZ17)</f>
        <v>45985.799999999996</v>
      </c>
      <c r="BW17" s="12">
        <f t="shared" ref="BW17:BZ17" si="11">SUM(BW19+BW39+BW46+BW51+BW59)</f>
        <v>281.39999999999998</v>
      </c>
      <c r="BX17" s="12">
        <f t="shared" si="11"/>
        <v>3.5</v>
      </c>
      <c r="BY17" s="12">
        <f t="shared" si="11"/>
        <v>0</v>
      </c>
      <c r="BZ17" s="12">
        <f t="shared" si="11"/>
        <v>45700.899999999994</v>
      </c>
      <c r="CA17" s="12">
        <f>SUM(CB17:CE17)</f>
        <v>47485.599999999991</v>
      </c>
      <c r="CB17" s="12">
        <f t="shared" ref="CB17:CE17" si="12">SUM(CB19+CB39+CB46+CB51+CB59)</f>
        <v>291.5</v>
      </c>
      <c r="CC17" s="12">
        <f t="shared" si="12"/>
        <v>803.5</v>
      </c>
      <c r="CD17" s="12">
        <f t="shared" si="12"/>
        <v>0</v>
      </c>
      <c r="CE17" s="12">
        <f t="shared" si="12"/>
        <v>46390.599999999991</v>
      </c>
      <c r="CF17" s="14">
        <f t="shared" ref="CF17" si="13">SUM(CG17:CJ17)</f>
        <v>80998.700000000012</v>
      </c>
      <c r="CG17" s="12">
        <f t="shared" ref="CG17:CJ17" si="14">SUM(CG19+CG39+CG46+CG51+CG59)</f>
        <v>3160.4</v>
      </c>
      <c r="CH17" s="12">
        <f t="shared" si="14"/>
        <v>17978.699999999997</v>
      </c>
      <c r="CI17" s="12">
        <f t="shared" si="14"/>
        <v>0</v>
      </c>
      <c r="CJ17" s="12">
        <f t="shared" si="14"/>
        <v>59859.600000000006</v>
      </c>
      <c r="CK17" s="14">
        <f t="shared" ref="CK17" si="15">SUM(CL17:CO17)</f>
        <v>63118.299999999996</v>
      </c>
      <c r="CL17" s="12">
        <f t="shared" ref="CL17:CO17" si="16">SUM(CL19+CL39+CL46+CL51+CL59)</f>
        <v>278.3</v>
      </c>
      <c r="CM17" s="12">
        <f t="shared" si="16"/>
        <v>5156.0999999999995</v>
      </c>
      <c r="CN17" s="12">
        <f t="shared" si="16"/>
        <v>0</v>
      </c>
      <c r="CO17" s="12">
        <f t="shared" si="16"/>
        <v>57683.899999999994</v>
      </c>
      <c r="CP17" s="14">
        <f t="shared" ref="CP17" si="17">SUM(CQ17:CT17)</f>
        <v>45985.799999999996</v>
      </c>
      <c r="CQ17" s="12">
        <f t="shared" ref="CQ17:CT17" si="18">SUM(CQ19+CQ39+CQ46+CQ51+CQ59)</f>
        <v>281.39999999999998</v>
      </c>
      <c r="CR17" s="12">
        <f t="shared" si="18"/>
        <v>3.5</v>
      </c>
      <c r="CS17" s="12">
        <f t="shared" si="18"/>
        <v>0</v>
      </c>
      <c r="CT17" s="12">
        <f t="shared" si="18"/>
        <v>45700.899999999994</v>
      </c>
      <c r="CU17" s="14">
        <f t="shared" ref="CU17" si="19">SUM(CV17:CY17)</f>
        <v>71967.5</v>
      </c>
      <c r="CV17" s="12">
        <f t="shared" ref="CV17:CY17" si="20">SUM(CV19+CV39+CV46+CV51+CV59)</f>
        <v>3152.9</v>
      </c>
      <c r="CW17" s="12">
        <f t="shared" si="20"/>
        <v>15886.599999999999</v>
      </c>
      <c r="CX17" s="12">
        <f t="shared" si="20"/>
        <v>0</v>
      </c>
      <c r="CY17" s="12">
        <f t="shared" si="20"/>
        <v>52928</v>
      </c>
      <c r="CZ17" s="14">
        <f t="shared" ref="CZ17" si="21">SUM(DA17:DD17)</f>
        <v>58540.299999999996</v>
      </c>
      <c r="DA17" s="12">
        <f t="shared" ref="DA17:DD17" si="22">SUM(DA19+DA39+DA46+DA51+DA59)</f>
        <v>278.3</v>
      </c>
      <c r="DB17" s="12">
        <f t="shared" si="22"/>
        <v>5156.0999999999995</v>
      </c>
      <c r="DC17" s="12">
        <f t="shared" si="22"/>
        <v>0</v>
      </c>
      <c r="DD17" s="12">
        <f t="shared" si="22"/>
        <v>53105.899999999994</v>
      </c>
      <c r="DE17" s="14">
        <f t="shared" ref="DE17" si="23">SUM(DF17:DI17)</f>
        <v>45985.799999999996</v>
      </c>
      <c r="DF17" s="12">
        <f t="shared" ref="DF17:DI17" si="24">SUM(DF19+DF39+DF46+DF51+DF59)</f>
        <v>281.39999999999998</v>
      </c>
      <c r="DG17" s="12">
        <f t="shared" si="24"/>
        <v>3.5</v>
      </c>
      <c r="DH17" s="12">
        <f t="shared" si="24"/>
        <v>0</v>
      </c>
      <c r="DI17" s="15">
        <f t="shared" si="24"/>
        <v>45700.899999999994</v>
      </c>
      <c r="DJ17" s="16"/>
    </row>
    <row r="18" spans="1:114" x14ac:dyDescent="0.25">
      <c r="A18" s="18" t="s">
        <v>52</v>
      </c>
      <c r="B18" s="19"/>
      <c r="C18" s="19"/>
      <c r="D18" s="19"/>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20"/>
      <c r="AI18" s="20"/>
      <c r="AJ18" s="21"/>
      <c r="AK18" s="21"/>
      <c r="AL18" s="21"/>
      <c r="AM18" s="21"/>
      <c r="AN18" s="21"/>
      <c r="AO18" s="21"/>
      <c r="AP18" s="21"/>
      <c r="AQ18" s="21"/>
      <c r="AR18" s="20"/>
      <c r="AS18" s="21"/>
      <c r="AT18" s="21"/>
      <c r="AU18" s="21"/>
      <c r="AV18" s="21"/>
      <c r="AW18" s="20"/>
      <c r="AX18" s="21"/>
      <c r="AY18" s="21"/>
      <c r="AZ18" s="21"/>
      <c r="BA18" s="21"/>
      <c r="BB18" s="20"/>
      <c r="BC18" s="21"/>
      <c r="BD18" s="21"/>
      <c r="BE18" s="21"/>
      <c r="BF18" s="21"/>
      <c r="BG18" s="20"/>
      <c r="BH18" s="20"/>
      <c r="BI18" s="21"/>
      <c r="BJ18" s="21"/>
      <c r="BK18" s="21"/>
      <c r="BL18" s="21"/>
      <c r="BM18" s="21"/>
      <c r="BN18" s="21"/>
      <c r="BO18" s="21"/>
      <c r="BP18" s="21"/>
      <c r="BQ18" s="20"/>
      <c r="BR18" s="21"/>
      <c r="BS18" s="21"/>
      <c r="BT18" s="21"/>
      <c r="BU18" s="21"/>
      <c r="BV18" s="20"/>
      <c r="BW18" s="21"/>
      <c r="BX18" s="21"/>
      <c r="BY18" s="21"/>
      <c r="BZ18" s="21"/>
      <c r="CA18" s="20"/>
      <c r="CB18" s="21"/>
      <c r="CC18" s="21"/>
      <c r="CD18" s="21"/>
      <c r="CE18" s="21"/>
      <c r="CF18" s="22"/>
      <c r="CG18" s="21"/>
      <c r="CH18" s="21"/>
      <c r="CI18" s="21"/>
      <c r="CJ18" s="21"/>
      <c r="CK18" s="22"/>
      <c r="CL18" s="21"/>
      <c r="CM18" s="21"/>
      <c r="CN18" s="21"/>
      <c r="CO18" s="21"/>
      <c r="CP18" s="22"/>
      <c r="CQ18" s="21"/>
      <c r="CR18" s="21"/>
      <c r="CS18" s="21"/>
      <c r="CT18" s="21"/>
      <c r="CU18" s="22"/>
      <c r="CV18" s="21"/>
      <c r="CW18" s="21"/>
      <c r="CX18" s="21"/>
      <c r="CY18" s="21"/>
      <c r="CZ18" s="22"/>
      <c r="DA18" s="21"/>
      <c r="DB18" s="21"/>
      <c r="DC18" s="21"/>
      <c r="DD18" s="21"/>
      <c r="DE18" s="22"/>
      <c r="DF18" s="21"/>
      <c r="DG18" s="21"/>
      <c r="DH18" s="21"/>
      <c r="DI18" s="23"/>
      <c r="DJ18" s="24"/>
    </row>
    <row r="19" spans="1:114" s="17" customFormat="1" ht="72.75" customHeight="1" x14ac:dyDescent="0.25">
      <c r="A19" s="10" t="s">
        <v>53</v>
      </c>
      <c r="B19" s="11" t="s">
        <v>54</v>
      </c>
      <c r="C19" s="11" t="s">
        <v>51</v>
      </c>
      <c r="D19" s="11" t="s">
        <v>51</v>
      </c>
      <c r="E19" s="11" t="s">
        <v>51</v>
      </c>
      <c r="F19" s="11" t="s">
        <v>51</v>
      </c>
      <c r="G19" s="11" t="s">
        <v>51</v>
      </c>
      <c r="H19" s="11" t="s">
        <v>51</v>
      </c>
      <c r="I19" s="11" t="s">
        <v>51</v>
      </c>
      <c r="J19" s="11" t="s">
        <v>51</v>
      </c>
      <c r="K19" s="11" t="s">
        <v>51</v>
      </c>
      <c r="L19" s="11" t="s">
        <v>51</v>
      </c>
      <c r="M19" s="11" t="s">
        <v>51</v>
      </c>
      <c r="N19" s="11" t="s">
        <v>51</v>
      </c>
      <c r="O19" s="11" t="s">
        <v>51</v>
      </c>
      <c r="P19" s="11" t="s">
        <v>51</v>
      </c>
      <c r="Q19" s="11" t="s">
        <v>51</v>
      </c>
      <c r="R19" s="11" t="s">
        <v>51</v>
      </c>
      <c r="S19" s="11" t="s">
        <v>51</v>
      </c>
      <c r="T19" s="11" t="s">
        <v>51</v>
      </c>
      <c r="U19" s="11" t="s">
        <v>51</v>
      </c>
      <c r="V19" s="11" t="s">
        <v>51</v>
      </c>
      <c r="W19" s="11" t="s">
        <v>51</v>
      </c>
      <c r="X19" s="11" t="s">
        <v>51</v>
      </c>
      <c r="Y19" s="11" t="s">
        <v>51</v>
      </c>
      <c r="Z19" s="11" t="s">
        <v>51</v>
      </c>
      <c r="AA19" s="11" t="s">
        <v>51</v>
      </c>
      <c r="AB19" s="11" t="s">
        <v>51</v>
      </c>
      <c r="AC19" s="11" t="s">
        <v>51</v>
      </c>
      <c r="AD19" s="11" t="s">
        <v>51</v>
      </c>
      <c r="AE19" s="11" t="s">
        <v>51</v>
      </c>
      <c r="AF19" s="11" t="s">
        <v>51</v>
      </c>
      <c r="AG19" s="11" t="s">
        <v>51</v>
      </c>
      <c r="AH19" s="12">
        <f t="shared" ref="AH19:AI19" si="25">SUM(AJ19+AL19+AN19+AP19)</f>
        <v>65966.899999999994</v>
      </c>
      <c r="AI19" s="12">
        <f t="shared" si="25"/>
        <v>59391.3</v>
      </c>
      <c r="AJ19" s="12">
        <f t="shared" ref="AJ19:AQ19" si="26">SUM(AJ21)</f>
        <v>2912.5</v>
      </c>
      <c r="AK19" s="12">
        <f t="shared" si="26"/>
        <v>2906</v>
      </c>
      <c r="AL19" s="12">
        <f t="shared" si="26"/>
        <v>17496</v>
      </c>
      <c r="AM19" s="12">
        <f t="shared" si="26"/>
        <v>16183.099999999999</v>
      </c>
      <c r="AN19" s="12">
        <f t="shared" si="26"/>
        <v>0</v>
      </c>
      <c r="AO19" s="12">
        <f t="shared" si="26"/>
        <v>0</v>
      </c>
      <c r="AP19" s="12">
        <f t="shared" si="26"/>
        <v>45558.399999999994</v>
      </c>
      <c r="AQ19" s="12">
        <f t="shared" si="26"/>
        <v>40302.200000000004</v>
      </c>
      <c r="AR19" s="12">
        <f t="shared" ref="AR19" si="27">SUM(AS19:AV19)</f>
        <v>34261.199999999997</v>
      </c>
      <c r="AS19" s="12">
        <f t="shared" ref="AS19:AV19" si="28">SUM(AS21)</f>
        <v>0</v>
      </c>
      <c r="AT19" s="12">
        <f t="shared" si="28"/>
        <v>5152.5999999999995</v>
      </c>
      <c r="AU19" s="12">
        <f t="shared" si="28"/>
        <v>0</v>
      </c>
      <c r="AV19" s="12">
        <f t="shared" si="28"/>
        <v>29108.599999999995</v>
      </c>
      <c r="AW19" s="12">
        <f>SUM(AX19:BA19)</f>
        <v>19119.5</v>
      </c>
      <c r="AX19" s="12">
        <f t="shared" ref="AX19:BA19" si="29">SUM(AX21)</f>
        <v>0</v>
      </c>
      <c r="AY19" s="12">
        <f t="shared" si="29"/>
        <v>0</v>
      </c>
      <c r="AZ19" s="12">
        <f t="shared" si="29"/>
        <v>0</v>
      </c>
      <c r="BA19" s="12">
        <f t="shared" si="29"/>
        <v>19119.5</v>
      </c>
      <c r="BB19" s="12">
        <f>SUM(BC19:BF19)</f>
        <v>20398.3</v>
      </c>
      <c r="BC19" s="12">
        <f t="shared" ref="BC19:BF19" si="30">SUM(BC21)</f>
        <v>0</v>
      </c>
      <c r="BD19" s="12">
        <f t="shared" si="30"/>
        <v>800</v>
      </c>
      <c r="BE19" s="12">
        <f t="shared" si="30"/>
        <v>0</v>
      </c>
      <c r="BF19" s="12">
        <f t="shared" si="30"/>
        <v>19598.3</v>
      </c>
      <c r="BG19" s="12">
        <f t="shared" ref="BG19:BH19" si="31">SUM(BI19+BK19+BM19+BO19)</f>
        <v>52075.6</v>
      </c>
      <c r="BH19" s="12">
        <f t="shared" si="31"/>
        <v>50367.6</v>
      </c>
      <c r="BI19" s="12">
        <f t="shared" ref="BI19:BP19" si="32">SUM(BI21)</f>
        <v>2912.5</v>
      </c>
      <c r="BJ19" s="12">
        <f t="shared" si="32"/>
        <v>2906</v>
      </c>
      <c r="BK19" s="12">
        <f t="shared" si="32"/>
        <v>14112.199999999999</v>
      </c>
      <c r="BL19" s="12">
        <f t="shared" si="32"/>
        <v>14090.999999999998</v>
      </c>
      <c r="BM19" s="12">
        <f t="shared" si="32"/>
        <v>0</v>
      </c>
      <c r="BN19" s="12">
        <f t="shared" si="32"/>
        <v>0</v>
      </c>
      <c r="BO19" s="12">
        <f t="shared" si="32"/>
        <v>35050.9</v>
      </c>
      <c r="BP19" s="12">
        <f t="shared" si="32"/>
        <v>33370.6</v>
      </c>
      <c r="BQ19" s="12">
        <f t="shared" ref="BQ19" si="33">SUM(BR19:BU19)</f>
        <v>29757.899999999998</v>
      </c>
      <c r="BR19" s="12">
        <f t="shared" ref="BR19:BU19" si="34">SUM(BR21)</f>
        <v>0</v>
      </c>
      <c r="BS19" s="12">
        <f t="shared" si="34"/>
        <v>5152.5999999999995</v>
      </c>
      <c r="BT19" s="12">
        <f t="shared" si="34"/>
        <v>0</v>
      </c>
      <c r="BU19" s="12">
        <f t="shared" si="34"/>
        <v>24605.3</v>
      </c>
      <c r="BV19" s="12">
        <f t="shared" ref="BV19" si="35">SUM(BW19:BZ19)</f>
        <v>19119.5</v>
      </c>
      <c r="BW19" s="12">
        <f t="shared" ref="BW19:BZ19" si="36">SUM(BW21)</f>
        <v>0</v>
      </c>
      <c r="BX19" s="12">
        <f t="shared" si="36"/>
        <v>0</v>
      </c>
      <c r="BY19" s="12">
        <f t="shared" si="36"/>
        <v>0</v>
      </c>
      <c r="BZ19" s="12">
        <f t="shared" si="36"/>
        <v>19119.5</v>
      </c>
      <c r="CA19" s="12">
        <f>SUM(CB19:CE19)</f>
        <v>20398.3</v>
      </c>
      <c r="CB19" s="12">
        <f t="shared" ref="CB19:CE19" si="37">SUM(CB21)</f>
        <v>0</v>
      </c>
      <c r="CC19" s="12">
        <f t="shared" si="37"/>
        <v>800</v>
      </c>
      <c r="CD19" s="12">
        <f t="shared" si="37"/>
        <v>0</v>
      </c>
      <c r="CE19" s="12">
        <f t="shared" si="37"/>
        <v>19598.3</v>
      </c>
      <c r="CF19" s="14">
        <f t="shared" ref="CF19" si="38">SUM(CG19:CJ19)</f>
        <v>59391.3</v>
      </c>
      <c r="CG19" s="12">
        <f t="shared" ref="CG19:CJ19" si="39">SUM(CG21)</f>
        <v>2906</v>
      </c>
      <c r="CH19" s="12">
        <f t="shared" si="39"/>
        <v>16183.099999999999</v>
      </c>
      <c r="CI19" s="12">
        <f t="shared" si="39"/>
        <v>0</v>
      </c>
      <c r="CJ19" s="12">
        <f t="shared" si="39"/>
        <v>40302.200000000004</v>
      </c>
      <c r="CK19" s="14">
        <f t="shared" ref="CK19" si="40">SUM(CL19:CO19)</f>
        <v>34261.199999999997</v>
      </c>
      <c r="CL19" s="12">
        <f t="shared" ref="CL19:CO19" si="41">SUM(CL21)</f>
        <v>0</v>
      </c>
      <c r="CM19" s="12">
        <f t="shared" si="41"/>
        <v>5152.5999999999995</v>
      </c>
      <c r="CN19" s="12">
        <f t="shared" si="41"/>
        <v>0</v>
      </c>
      <c r="CO19" s="12">
        <f t="shared" si="41"/>
        <v>29108.599999999995</v>
      </c>
      <c r="CP19" s="14">
        <f t="shared" ref="CP19" si="42">SUM(CQ19:CT19)</f>
        <v>19119.5</v>
      </c>
      <c r="CQ19" s="12">
        <f t="shared" ref="CQ19:CT19" si="43">SUM(CQ21)</f>
        <v>0</v>
      </c>
      <c r="CR19" s="12">
        <f t="shared" si="43"/>
        <v>0</v>
      </c>
      <c r="CS19" s="12">
        <f t="shared" si="43"/>
        <v>0</v>
      </c>
      <c r="CT19" s="12">
        <f t="shared" si="43"/>
        <v>19119.5</v>
      </c>
      <c r="CU19" s="14">
        <f t="shared" ref="CU19" si="44">SUM(CV19:CY19)</f>
        <v>50367.6</v>
      </c>
      <c r="CV19" s="12">
        <f t="shared" ref="CV19:CY19" si="45">SUM(CV21)</f>
        <v>2906</v>
      </c>
      <c r="CW19" s="12">
        <f t="shared" si="45"/>
        <v>14090.999999999998</v>
      </c>
      <c r="CX19" s="12">
        <f t="shared" si="45"/>
        <v>0</v>
      </c>
      <c r="CY19" s="12">
        <f t="shared" si="45"/>
        <v>33370.6</v>
      </c>
      <c r="CZ19" s="14">
        <f t="shared" ref="CZ19" si="46">SUM(DA19:DD19)</f>
        <v>29757.899999999998</v>
      </c>
      <c r="DA19" s="12">
        <f t="shared" ref="DA19:DD19" si="47">SUM(DA21)</f>
        <v>0</v>
      </c>
      <c r="DB19" s="12">
        <f t="shared" si="47"/>
        <v>5152.5999999999995</v>
      </c>
      <c r="DC19" s="12">
        <f t="shared" si="47"/>
        <v>0</v>
      </c>
      <c r="DD19" s="12">
        <f t="shared" si="47"/>
        <v>24605.3</v>
      </c>
      <c r="DE19" s="14">
        <f t="shared" ref="DE19" si="48">SUM(DF19:DI19)</f>
        <v>19119.5</v>
      </c>
      <c r="DF19" s="12">
        <f t="shared" ref="DF19:DI19" si="49">SUM(DF21)</f>
        <v>0</v>
      </c>
      <c r="DG19" s="12">
        <f t="shared" si="49"/>
        <v>0</v>
      </c>
      <c r="DH19" s="12">
        <f t="shared" si="49"/>
        <v>0</v>
      </c>
      <c r="DI19" s="15">
        <f t="shared" si="49"/>
        <v>19119.5</v>
      </c>
      <c r="DJ19" s="16"/>
    </row>
    <row r="20" spans="1:114" x14ac:dyDescent="0.25">
      <c r="A20" s="18" t="s">
        <v>52</v>
      </c>
      <c r="B20" s="19"/>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20"/>
      <c r="AI20" s="20"/>
      <c r="AJ20" s="21"/>
      <c r="AK20" s="21"/>
      <c r="AL20" s="21"/>
      <c r="AM20" s="21"/>
      <c r="AN20" s="21"/>
      <c r="AO20" s="21"/>
      <c r="AP20" s="21"/>
      <c r="AQ20" s="21"/>
      <c r="AR20" s="20"/>
      <c r="AS20" s="21"/>
      <c r="AT20" s="21"/>
      <c r="AU20" s="21"/>
      <c r="AV20" s="21"/>
      <c r="AW20" s="20"/>
      <c r="AX20" s="21"/>
      <c r="AY20" s="21"/>
      <c r="AZ20" s="21"/>
      <c r="BA20" s="21"/>
      <c r="BB20" s="20"/>
      <c r="BC20" s="21"/>
      <c r="BD20" s="21"/>
      <c r="BE20" s="21"/>
      <c r="BF20" s="21"/>
      <c r="BG20" s="20"/>
      <c r="BH20" s="20"/>
      <c r="BI20" s="21"/>
      <c r="BJ20" s="21"/>
      <c r="BK20" s="21"/>
      <c r="BL20" s="21"/>
      <c r="BM20" s="21"/>
      <c r="BN20" s="21"/>
      <c r="BO20" s="21"/>
      <c r="BP20" s="21"/>
      <c r="BQ20" s="20"/>
      <c r="BR20" s="21"/>
      <c r="BS20" s="21"/>
      <c r="BT20" s="21"/>
      <c r="BU20" s="21"/>
      <c r="BV20" s="20"/>
      <c r="BW20" s="21"/>
      <c r="BX20" s="21"/>
      <c r="BY20" s="21"/>
      <c r="BZ20" s="21"/>
      <c r="CA20" s="20"/>
      <c r="CB20" s="21"/>
      <c r="CC20" s="21"/>
      <c r="CD20" s="21"/>
      <c r="CE20" s="21"/>
      <c r="CF20" s="22"/>
      <c r="CG20" s="21"/>
      <c r="CH20" s="21"/>
      <c r="CI20" s="21"/>
      <c r="CJ20" s="21"/>
      <c r="CK20" s="22"/>
      <c r="CL20" s="21"/>
      <c r="CM20" s="21"/>
      <c r="CN20" s="21"/>
      <c r="CO20" s="21"/>
      <c r="CP20" s="22"/>
      <c r="CQ20" s="21"/>
      <c r="CR20" s="21"/>
      <c r="CS20" s="21"/>
      <c r="CT20" s="21"/>
      <c r="CU20" s="22"/>
      <c r="CV20" s="21"/>
      <c r="CW20" s="21"/>
      <c r="CX20" s="21"/>
      <c r="CY20" s="21"/>
      <c r="CZ20" s="22"/>
      <c r="DA20" s="21"/>
      <c r="DB20" s="21"/>
      <c r="DC20" s="21"/>
      <c r="DD20" s="21"/>
      <c r="DE20" s="22"/>
      <c r="DF20" s="21"/>
      <c r="DG20" s="21"/>
      <c r="DH20" s="21"/>
      <c r="DI20" s="23"/>
      <c r="DJ20" s="24"/>
    </row>
    <row r="21" spans="1:114" s="17" customFormat="1" ht="63" x14ac:dyDescent="0.25">
      <c r="A21" s="10" t="s">
        <v>55</v>
      </c>
      <c r="B21" s="11" t="s">
        <v>56</v>
      </c>
      <c r="C21" s="11" t="s">
        <v>51</v>
      </c>
      <c r="D21" s="11" t="s">
        <v>51</v>
      </c>
      <c r="E21" s="11" t="s">
        <v>51</v>
      </c>
      <c r="F21" s="11" t="s">
        <v>51</v>
      </c>
      <c r="G21" s="11" t="s">
        <v>51</v>
      </c>
      <c r="H21" s="11" t="s">
        <v>51</v>
      </c>
      <c r="I21" s="11" t="s">
        <v>51</v>
      </c>
      <c r="J21" s="11" t="s">
        <v>51</v>
      </c>
      <c r="K21" s="11" t="s">
        <v>51</v>
      </c>
      <c r="L21" s="11" t="s">
        <v>51</v>
      </c>
      <c r="M21" s="11" t="s">
        <v>51</v>
      </c>
      <c r="N21" s="11" t="s">
        <v>51</v>
      </c>
      <c r="O21" s="11" t="s">
        <v>51</v>
      </c>
      <c r="P21" s="11" t="s">
        <v>51</v>
      </c>
      <c r="Q21" s="11" t="s">
        <v>51</v>
      </c>
      <c r="R21" s="11" t="s">
        <v>51</v>
      </c>
      <c r="S21" s="11" t="s">
        <v>51</v>
      </c>
      <c r="T21" s="11" t="s">
        <v>51</v>
      </c>
      <c r="U21" s="11" t="s">
        <v>51</v>
      </c>
      <c r="V21" s="11" t="s">
        <v>51</v>
      </c>
      <c r="W21" s="11" t="s">
        <v>51</v>
      </c>
      <c r="X21" s="11" t="s">
        <v>51</v>
      </c>
      <c r="Y21" s="11" t="s">
        <v>51</v>
      </c>
      <c r="Z21" s="11" t="s">
        <v>51</v>
      </c>
      <c r="AA21" s="11" t="s">
        <v>51</v>
      </c>
      <c r="AB21" s="11" t="s">
        <v>51</v>
      </c>
      <c r="AC21" s="11" t="s">
        <v>51</v>
      </c>
      <c r="AD21" s="11" t="s">
        <v>51</v>
      </c>
      <c r="AE21" s="11" t="s">
        <v>51</v>
      </c>
      <c r="AF21" s="11" t="s">
        <v>51</v>
      </c>
      <c r="AG21" s="11" t="s">
        <v>51</v>
      </c>
      <c r="AH21" s="12">
        <f t="shared" ref="AH21:AI21" si="50">SUM(AJ21+AL21+AN21+AP21)</f>
        <v>65966.899999999994</v>
      </c>
      <c r="AI21" s="12">
        <f t="shared" si="50"/>
        <v>59391.3</v>
      </c>
      <c r="AJ21" s="12">
        <f t="shared" ref="AJ21:AQ21" si="51">SUM(AJ23+AJ24+AJ25+AJ26+AJ27+AJ28+AJ29+AJ30+AJ32+AJ33+AJ34+AJ35+AJ36+AJ37+AJ38)</f>
        <v>2912.5</v>
      </c>
      <c r="AK21" s="12">
        <f t="shared" si="51"/>
        <v>2906</v>
      </c>
      <c r="AL21" s="12">
        <f t="shared" si="51"/>
        <v>17496</v>
      </c>
      <c r="AM21" s="12">
        <f t="shared" si="51"/>
        <v>16183.099999999999</v>
      </c>
      <c r="AN21" s="12">
        <f t="shared" si="51"/>
        <v>0</v>
      </c>
      <c r="AO21" s="12">
        <f t="shared" si="51"/>
        <v>0</v>
      </c>
      <c r="AP21" s="12">
        <f t="shared" si="51"/>
        <v>45558.399999999994</v>
      </c>
      <c r="AQ21" s="12">
        <f t="shared" si="51"/>
        <v>40302.200000000004</v>
      </c>
      <c r="AR21" s="12">
        <f t="shared" ref="AR21:AR46" si="52">SUM(AS21:AV21)</f>
        <v>34261.199999999997</v>
      </c>
      <c r="AS21" s="12">
        <f t="shared" ref="AS21:AV21" si="53">SUM(AS23+AS24+AS25+AS26+AS27+AS28+AS29+AS30+AS32+AS33+AS34+AS35+AS36+AS37+AS38)</f>
        <v>0</v>
      </c>
      <c r="AT21" s="12">
        <f t="shared" si="53"/>
        <v>5152.5999999999995</v>
      </c>
      <c r="AU21" s="12">
        <f t="shared" si="53"/>
        <v>0</v>
      </c>
      <c r="AV21" s="12">
        <f t="shared" si="53"/>
        <v>29108.599999999995</v>
      </c>
      <c r="AW21" s="12">
        <f>SUM(AX21:BA21)</f>
        <v>19119.5</v>
      </c>
      <c r="AX21" s="12">
        <f t="shared" ref="AX21:BA21" si="54">SUM(AX23+AX24+AX25+AX26+AX27+AX28+AX29+AX30+AX32+AX33+AX34+AX35+AX36+AX37+AX38)</f>
        <v>0</v>
      </c>
      <c r="AY21" s="12">
        <f t="shared" si="54"/>
        <v>0</v>
      </c>
      <c r="AZ21" s="12">
        <f t="shared" si="54"/>
        <v>0</v>
      </c>
      <c r="BA21" s="12">
        <f t="shared" si="54"/>
        <v>19119.5</v>
      </c>
      <c r="BB21" s="12">
        <f>SUM(BC21:BF21)</f>
        <v>20398.3</v>
      </c>
      <c r="BC21" s="12">
        <f t="shared" ref="BC21:BF21" si="55">SUM(BC23+BC24+BC25+BC26+BC27+BC28+BC29+BC30+BC32+BC33+BC34+BC35+BC36+BC37+BC38)</f>
        <v>0</v>
      </c>
      <c r="BD21" s="12">
        <f t="shared" si="55"/>
        <v>800</v>
      </c>
      <c r="BE21" s="12">
        <f t="shared" si="55"/>
        <v>0</v>
      </c>
      <c r="BF21" s="12">
        <f t="shared" si="55"/>
        <v>19598.3</v>
      </c>
      <c r="BG21" s="12">
        <f t="shared" ref="BG21:BH21" si="56">SUM(BI21+BK21+BM21+BO21)</f>
        <v>52075.6</v>
      </c>
      <c r="BH21" s="12">
        <f t="shared" si="56"/>
        <v>50367.6</v>
      </c>
      <c r="BI21" s="12">
        <f t="shared" ref="BI21:BP21" si="57">SUM(BI23+BI24+BI25+BI26+BI27+BI28+BI29+BI30+BI32+BI33+BI34+BI35+BI36+BI37+BI38)</f>
        <v>2912.5</v>
      </c>
      <c r="BJ21" s="12">
        <f t="shared" si="57"/>
        <v>2906</v>
      </c>
      <c r="BK21" s="12">
        <f t="shared" si="57"/>
        <v>14112.199999999999</v>
      </c>
      <c r="BL21" s="12">
        <f t="shared" si="57"/>
        <v>14090.999999999998</v>
      </c>
      <c r="BM21" s="12">
        <f t="shared" si="57"/>
        <v>0</v>
      </c>
      <c r="BN21" s="12">
        <f t="shared" si="57"/>
        <v>0</v>
      </c>
      <c r="BO21" s="12">
        <f t="shared" si="57"/>
        <v>35050.9</v>
      </c>
      <c r="BP21" s="12">
        <f t="shared" si="57"/>
        <v>33370.6</v>
      </c>
      <c r="BQ21" s="12">
        <f t="shared" ref="BQ21:BQ46" si="58">SUM(BR21:BU21)</f>
        <v>29757.899999999998</v>
      </c>
      <c r="BR21" s="12">
        <f t="shared" ref="BR21:BU21" si="59">SUM(BR23+BR24+BR25+BR26+BR27+BR28+BR29+BR30+BR32+BR33+BR34+BR35+BR36+BR37+BR38)</f>
        <v>0</v>
      </c>
      <c r="BS21" s="12">
        <f t="shared" si="59"/>
        <v>5152.5999999999995</v>
      </c>
      <c r="BT21" s="12">
        <f t="shared" si="59"/>
        <v>0</v>
      </c>
      <c r="BU21" s="12">
        <f t="shared" si="59"/>
        <v>24605.3</v>
      </c>
      <c r="BV21" s="12">
        <f t="shared" ref="BV21:BV46" si="60">SUM(BW21:BZ21)</f>
        <v>19119.5</v>
      </c>
      <c r="BW21" s="12">
        <f t="shared" ref="BW21:BZ21" si="61">SUM(BW23+BW24+BW25+BW26+BW27+BW28+BW29+BW30+BW32+BW33+BW34+BW35+BW36+BW37+BW38)</f>
        <v>0</v>
      </c>
      <c r="BX21" s="12">
        <f t="shared" si="61"/>
        <v>0</v>
      </c>
      <c r="BY21" s="12">
        <f t="shared" si="61"/>
        <v>0</v>
      </c>
      <c r="BZ21" s="12">
        <f t="shared" si="61"/>
        <v>19119.5</v>
      </c>
      <c r="CA21" s="12">
        <f>SUM(CB21:CE21)</f>
        <v>20398.3</v>
      </c>
      <c r="CB21" s="12">
        <f t="shared" ref="CB21:CE21" si="62">SUM(CB23+CB24+CB25+CB26+CB27+CB28+CB29+CB30+CB32+CB33+CB34+CB35+CB36+CB37+CB38)</f>
        <v>0</v>
      </c>
      <c r="CC21" s="12">
        <f t="shared" si="62"/>
        <v>800</v>
      </c>
      <c r="CD21" s="12">
        <f t="shared" si="62"/>
        <v>0</v>
      </c>
      <c r="CE21" s="12">
        <f t="shared" si="62"/>
        <v>19598.3</v>
      </c>
      <c r="CF21" s="14">
        <f t="shared" ref="CF21:CF38" si="63">SUM(CG21:CJ21)</f>
        <v>59391.3</v>
      </c>
      <c r="CG21" s="12">
        <f t="shared" ref="CG21:CJ21" si="64">SUM(CG23+CG24+CG25+CG26+CG27+CG28+CG29+CG30+CG32+CG33+CG34+CG35+CG36+CG37+CG38)</f>
        <v>2906</v>
      </c>
      <c r="CH21" s="12">
        <f t="shared" si="64"/>
        <v>16183.099999999999</v>
      </c>
      <c r="CI21" s="12">
        <f t="shared" si="64"/>
        <v>0</v>
      </c>
      <c r="CJ21" s="12">
        <f t="shared" si="64"/>
        <v>40302.200000000004</v>
      </c>
      <c r="CK21" s="14">
        <f t="shared" ref="CK21:CK38" si="65">SUM(CL21:CO21)</f>
        <v>34261.199999999997</v>
      </c>
      <c r="CL21" s="12">
        <f t="shared" ref="CL21:CO21" si="66">SUM(CL23+CL24+CL25+CL26+CL27+CL28+CL29+CL30+CL32+CL33+CL34+CL35+CL36+CL37+CL38)</f>
        <v>0</v>
      </c>
      <c r="CM21" s="12">
        <f t="shared" si="66"/>
        <v>5152.5999999999995</v>
      </c>
      <c r="CN21" s="12">
        <f t="shared" si="66"/>
        <v>0</v>
      </c>
      <c r="CO21" s="12">
        <f t="shared" si="66"/>
        <v>29108.599999999995</v>
      </c>
      <c r="CP21" s="14">
        <f t="shared" ref="CP21:CP38" si="67">SUM(CQ21:CT21)</f>
        <v>19119.5</v>
      </c>
      <c r="CQ21" s="12">
        <f t="shared" ref="CQ21:CT21" si="68">SUM(CQ23+CQ24+CQ25+CQ26+CQ27+CQ28+CQ29+CQ30+CQ32+CQ33+CQ34+CQ35+CQ36+CQ37+CQ38)</f>
        <v>0</v>
      </c>
      <c r="CR21" s="12">
        <f t="shared" si="68"/>
        <v>0</v>
      </c>
      <c r="CS21" s="12">
        <f t="shared" si="68"/>
        <v>0</v>
      </c>
      <c r="CT21" s="12">
        <f t="shared" si="68"/>
        <v>19119.5</v>
      </c>
      <c r="CU21" s="14">
        <f t="shared" ref="CU21:CU38" si="69">SUM(CV21:CY21)</f>
        <v>50367.6</v>
      </c>
      <c r="CV21" s="12">
        <f t="shared" ref="CV21:CY21" si="70">SUM(CV23+CV24+CV25+CV26+CV27+CV28+CV29+CV30+CV32+CV33+CV34+CV35+CV36+CV37+CV38)</f>
        <v>2906</v>
      </c>
      <c r="CW21" s="12">
        <f t="shared" si="70"/>
        <v>14090.999999999998</v>
      </c>
      <c r="CX21" s="12">
        <f t="shared" si="70"/>
        <v>0</v>
      </c>
      <c r="CY21" s="12">
        <f t="shared" si="70"/>
        <v>33370.6</v>
      </c>
      <c r="CZ21" s="14">
        <f t="shared" ref="CZ21:CZ38" si="71">SUM(DA21:DD21)</f>
        <v>29757.899999999998</v>
      </c>
      <c r="DA21" s="12">
        <f t="shared" ref="DA21:DD21" si="72">SUM(DA23+DA24+DA25+DA26+DA27+DA28+DA29+DA30+DA32+DA33+DA34+DA35+DA36+DA37+DA38)</f>
        <v>0</v>
      </c>
      <c r="DB21" s="12">
        <f t="shared" si="72"/>
        <v>5152.5999999999995</v>
      </c>
      <c r="DC21" s="12">
        <f t="shared" si="72"/>
        <v>0</v>
      </c>
      <c r="DD21" s="12">
        <f t="shared" si="72"/>
        <v>24605.3</v>
      </c>
      <c r="DE21" s="14">
        <f t="shared" ref="DE21:DE38" si="73">SUM(DF21:DI21)</f>
        <v>19119.5</v>
      </c>
      <c r="DF21" s="12">
        <f t="shared" ref="DF21:DI21" si="74">SUM(DF23+DF24+DF25+DF26+DF27+DF28+DF29+DF30+DF32+DF33+DF34+DF35+DF36+DF37+DF38)</f>
        <v>0</v>
      </c>
      <c r="DG21" s="12">
        <f t="shared" si="74"/>
        <v>0</v>
      </c>
      <c r="DH21" s="12">
        <f t="shared" si="74"/>
        <v>0</v>
      </c>
      <c r="DI21" s="15">
        <f t="shared" si="74"/>
        <v>19119.5</v>
      </c>
      <c r="DJ21" s="16"/>
    </row>
    <row r="22" spans="1:114" x14ac:dyDescent="0.25">
      <c r="A22" s="18" t="s">
        <v>52</v>
      </c>
      <c r="B22" s="19"/>
      <c r="C22" s="19"/>
      <c r="D22" s="19"/>
      <c r="E22" s="19"/>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c r="AE22" s="19"/>
      <c r="AF22" s="19"/>
      <c r="AG22" s="19"/>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c r="BT22" s="21"/>
      <c r="BU22" s="21"/>
      <c r="BV22" s="21"/>
      <c r="BW22" s="21"/>
      <c r="BX22" s="21"/>
      <c r="BY22" s="21"/>
      <c r="BZ22" s="21"/>
      <c r="CA22" s="21"/>
      <c r="CB22" s="21"/>
      <c r="CC22" s="21"/>
      <c r="CD22" s="21"/>
      <c r="CE22" s="21"/>
      <c r="CF22" s="25"/>
      <c r="CG22" s="25"/>
      <c r="CH22" s="25"/>
      <c r="CI22" s="25"/>
      <c r="CJ22" s="25"/>
      <c r="CK22" s="25"/>
      <c r="CL22" s="25"/>
      <c r="CM22" s="25"/>
      <c r="CN22" s="25"/>
      <c r="CO22" s="25"/>
      <c r="CP22" s="25"/>
      <c r="CQ22" s="25"/>
      <c r="CR22" s="25"/>
      <c r="CS22" s="25"/>
      <c r="CT22" s="25"/>
      <c r="CU22" s="25"/>
      <c r="CV22" s="25"/>
      <c r="CW22" s="25"/>
      <c r="CX22" s="25"/>
      <c r="CY22" s="25"/>
      <c r="CZ22" s="25"/>
      <c r="DA22" s="25"/>
      <c r="DB22" s="25"/>
      <c r="DC22" s="25"/>
      <c r="DD22" s="25"/>
      <c r="DE22" s="25"/>
      <c r="DF22" s="25"/>
      <c r="DG22" s="25"/>
      <c r="DH22" s="25"/>
      <c r="DI22" s="26"/>
      <c r="DJ22" s="24"/>
    </row>
    <row r="23" spans="1:114" ht="33.75" x14ac:dyDescent="0.25">
      <c r="A23" s="18" t="s">
        <v>57</v>
      </c>
      <c r="B23" s="19" t="s">
        <v>58</v>
      </c>
      <c r="C23" s="19" t="s">
        <v>59</v>
      </c>
      <c r="D23" s="19" t="s">
        <v>60</v>
      </c>
      <c r="E23" s="19" t="s">
        <v>61</v>
      </c>
      <c r="F23" s="19"/>
      <c r="G23" s="19"/>
      <c r="H23" s="19"/>
      <c r="I23" s="19"/>
      <c r="J23" s="19"/>
      <c r="K23" s="19"/>
      <c r="L23" s="19"/>
      <c r="M23" s="19"/>
      <c r="N23" s="19"/>
      <c r="O23" s="19"/>
      <c r="P23" s="19"/>
      <c r="Q23" s="19"/>
      <c r="R23" s="19"/>
      <c r="S23" s="19"/>
      <c r="T23" s="19"/>
      <c r="U23" s="19"/>
      <c r="V23" s="19"/>
      <c r="W23" s="19"/>
      <c r="X23" s="19"/>
      <c r="Y23" s="19"/>
      <c r="Z23" s="19"/>
      <c r="AA23" s="19"/>
      <c r="AB23" s="19"/>
      <c r="AC23" s="27" t="s">
        <v>62</v>
      </c>
      <c r="AD23" s="19" t="s">
        <v>63</v>
      </c>
      <c r="AE23" s="19" t="s">
        <v>64</v>
      </c>
      <c r="AF23" s="19" t="s">
        <v>65</v>
      </c>
      <c r="AG23" s="19" t="s">
        <v>66</v>
      </c>
      <c r="AH23" s="13">
        <f t="shared" ref="AH23:AI38" si="75">SUM(AJ23+AL23+AN23+AP23)</f>
        <v>801.3</v>
      </c>
      <c r="AI23" s="13">
        <f t="shared" si="75"/>
        <v>801.3</v>
      </c>
      <c r="AJ23" s="13">
        <v>0</v>
      </c>
      <c r="AK23" s="13">
        <v>0</v>
      </c>
      <c r="AL23" s="13">
        <v>0</v>
      </c>
      <c r="AM23" s="13">
        <v>0</v>
      </c>
      <c r="AN23" s="13">
        <v>0</v>
      </c>
      <c r="AO23" s="13">
        <v>0</v>
      </c>
      <c r="AP23" s="13">
        <v>801.3</v>
      </c>
      <c r="AQ23" s="13">
        <v>801.3</v>
      </c>
      <c r="AR23" s="13">
        <f t="shared" si="52"/>
        <v>144.1</v>
      </c>
      <c r="AS23" s="13">
        <v>0</v>
      </c>
      <c r="AT23" s="13">
        <v>0</v>
      </c>
      <c r="AU23" s="13">
        <v>0</v>
      </c>
      <c r="AV23" s="13">
        <v>144.1</v>
      </c>
      <c r="AW23" s="13">
        <f t="shared" ref="AW23:AW29" si="76">SUM(AX23:BA23)</f>
        <v>106.5</v>
      </c>
      <c r="AX23" s="13">
        <v>0</v>
      </c>
      <c r="AY23" s="13">
        <v>0</v>
      </c>
      <c r="AZ23" s="13"/>
      <c r="BA23" s="13">
        <v>106.5</v>
      </c>
      <c r="BB23" s="13">
        <f t="shared" ref="BB23:BB29" si="77">SUM(BC23:BF23)</f>
        <v>107.4</v>
      </c>
      <c r="BC23" s="13">
        <v>0</v>
      </c>
      <c r="BD23" s="13">
        <v>0</v>
      </c>
      <c r="BE23" s="13">
        <v>0</v>
      </c>
      <c r="BF23" s="13">
        <v>107.4</v>
      </c>
      <c r="BG23" s="13">
        <f t="shared" ref="BG23:BH38" si="78">SUM(BI23+BK23+BM23+BO23)</f>
        <v>801.3</v>
      </c>
      <c r="BH23" s="13">
        <f t="shared" si="78"/>
        <v>801.3</v>
      </c>
      <c r="BI23" s="13">
        <v>0</v>
      </c>
      <c r="BJ23" s="13">
        <v>0</v>
      </c>
      <c r="BK23" s="13">
        <v>0</v>
      </c>
      <c r="BL23" s="13">
        <v>0</v>
      </c>
      <c r="BM23" s="13">
        <v>0</v>
      </c>
      <c r="BN23" s="13">
        <v>0</v>
      </c>
      <c r="BO23" s="13">
        <v>801.3</v>
      </c>
      <c r="BP23" s="13">
        <v>801.3</v>
      </c>
      <c r="BQ23" s="13">
        <f t="shared" si="58"/>
        <v>144.1</v>
      </c>
      <c r="BR23" s="13">
        <v>0</v>
      </c>
      <c r="BS23" s="13">
        <v>0</v>
      </c>
      <c r="BT23" s="13">
        <v>0</v>
      </c>
      <c r="BU23" s="13">
        <v>144.1</v>
      </c>
      <c r="BV23" s="13">
        <f t="shared" si="60"/>
        <v>106.5</v>
      </c>
      <c r="BW23" s="13">
        <v>0</v>
      </c>
      <c r="BX23" s="13">
        <v>0</v>
      </c>
      <c r="BY23" s="13"/>
      <c r="BZ23" s="13">
        <v>106.5</v>
      </c>
      <c r="CA23" s="13">
        <f t="shared" ref="CA23:CA29" si="79">SUM(CB23:CE23)</f>
        <v>107.4</v>
      </c>
      <c r="CB23" s="13">
        <v>0</v>
      </c>
      <c r="CC23" s="13">
        <v>0</v>
      </c>
      <c r="CD23" s="13">
        <v>0</v>
      </c>
      <c r="CE23" s="13">
        <v>107.4</v>
      </c>
      <c r="CF23" s="28">
        <f t="shared" si="63"/>
        <v>801.3</v>
      </c>
      <c r="CG23" s="28">
        <f t="shared" ref="CG23:CG38" si="80">SUM(AK23)</f>
        <v>0</v>
      </c>
      <c r="CH23" s="28">
        <f t="shared" ref="CH23:CH38" si="81">SUM(AM23)</f>
        <v>0</v>
      </c>
      <c r="CI23" s="28">
        <f t="shared" ref="CI23:CI38" si="82">SUM(AO23)</f>
        <v>0</v>
      </c>
      <c r="CJ23" s="28">
        <f t="shared" ref="CJ23:CJ38" si="83">SUM(AQ23)</f>
        <v>801.3</v>
      </c>
      <c r="CK23" s="28">
        <f t="shared" si="65"/>
        <v>144.1</v>
      </c>
      <c r="CL23" s="28">
        <f t="shared" ref="CL23:CO38" si="84">SUM(AS23)</f>
        <v>0</v>
      </c>
      <c r="CM23" s="28">
        <f t="shared" si="84"/>
        <v>0</v>
      </c>
      <c r="CN23" s="28">
        <f t="shared" si="84"/>
        <v>0</v>
      </c>
      <c r="CO23" s="28">
        <f t="shared" si="84"/>
        <v>144.1</v>
      </c>
      <c r="CP23" s="28">
        <f t="shared" si="67"/>
        <v>106.5</v>
      </c>
      <c r="CQ23" s="28">
        <f t="shared" ref="CQ23:CT38" si="85">SUM(AX23)</f>
        <v>0</v>
      </c>
      <c r="CR23" s="28">
        <f t="shared" si="85"/>
        <v>0</v>
      </c>
      <c r="CS23" s="28">
        <f t="shared" si="85"/>
        <v>0</v>
      </c>
      <c r="CT23" s="28">
        <f t="shared" si="85"/>
        <v>106.5</v>
      </c>
      <c r="CU23" s="28">
        <f t="shared" si="69"/>
        <v>801.3</v>
      </c>
      <c r="CV23" s="28">
        <f t="shared" ref="CV23:CV38" si="86">SUM(BJ23)</f>
        <v>0</v>
      </c>
      <c r="CW23" s="28">
        <f t="shared" ref="CW23:CW38" si="87">SUM(BL23)</f>
        <v>0</v>
      </c>
      <c r="CX23" s="28">
        <f t="shared" ref="CX23:CX38" si="88">SUM(BN23)</f>
        <v>0</v>
      </c>
      <c r="CY23" s="28">
        <f t="shared" ref="CY23:CY38" si="89">SUM(BP23)</f>
        <v>801.3</v>
      </c>
      <c r="CZ23" s="28">
        <f t="shared" si="71"/>
        <v>144.1</v>
      </c>
      <c r="DA23" s="28">
        <f t="shared" ref="DA23:DD38" si="90">SUM(BR23)</f>
        <v>0</v>
      </c>
      <c r="DB23" s="28">
        <f t="shared" si="90"/>
        <v>0</v>
      </c>
      <c r="DC23" s="28">
        <f t="shared" si="90"/>
        <v>0</v>
      </c>
      <c r="DD23" s="28">
        <f t="shared" si="90"/>
        <v>144.1</v>
      </c>
      <c r="DE23" s="28">
        <f t="shared" si="73"/>
        <v>106.5</v>
      </c>
      <c r="DF23" s="28">
        <f t="shared" ref="DF23:DI38" si="91">SUM(BW23)</f>
        <v>0</v>
      </c>
      <c r="DG23" s="28">
        <f t="shared" si="91"/>
        <v>0</v>
      </c>
      <c r="DH23" s="28">
        <f t="shared" si="91"/>
        <v>0</v>
      </c>
      <c r="DI23" s="29">
        <f t="shared" si="91"/>
        <v>106.5</v>
      </c>
      <c r="DJ23" s="30" t="s">
        <v>67</v>
      </c>
    </row>
    <row r="24" spans="1:114" ht="168.75" x14ac:dyDescent="0.25">
      <c r="A24" s="18" t="s">
        <v>68</v>
      </c>
      <c r="B24" s="19" t="s">
        <v>69</v>
      </c>
      <c r="C24" s="27" t="s">
        <v>70</v>
      </c>
      <c r="D24" s="19" t="s">
        <v>71</v>
      </c>
      <c r="E24" s="19" t="s">
        <v>72</v>
      </c>
      <c r="F24" s="19"/>
      <c r="G24" s="19"/>
      <c r="H24" s="19"/>
      <c r="I24" s="19"/>
      <c r="J24" s="19"/>
      <c r="K24" s="19"/>
      <c r="L24" s="19"/>
      <c r="M24" s="19"/>
      <c r="N24" s="19"/>
      <c r="O24" s="19"/>
      <c r="P24" s="19"/>
      <c r="Q24" s="19"/>
      <c r="R24" s="19"/>
      <c r="S24" s="19"/>
      <c r="T24" s="19"/>
      <c r="U24" s="19"/>
      <c r="V24" s="19"/>
      <c r="W24" s="19" t="s">
        <v>73</v>
      </c>
      <c r="X24" s="19" t="s">
        <v>63</v>
      </c>
      <c r="Y24" s="19" t="s">
        <v>74</v>
      </c>
      <c r="Z24" s="27" t="s">
        <v>75</v>
      </c>
      <c r="AA24" s="19" t="s">
        <v>63</v>
      </c>
      <c r="AB24" s="19" t="s">
        <v>76</v>
      </c>
      <c r="AC24" s="27" t="s">
        <v>77</v>
      </c>
      <c r="AD24" s="19" t="s">
        <v>78</v>
      </c>
      <c r="AE24" s="19" t="s">
        <v>79</v>
      </c>
      <c r="AF24" s="19" t="s">
        <v>80</v>
      </c>
      <c r="AG24" s="19" t="s">
        <v>81</v>
      </c>
      <c r="AH24" s="13">
        <f t="shared" si="75"/>
        <v>12640</v>
      </c>
      <c r="AI24" s="13">
        <f t="shared" si="75"/>
        <v>11298.900000000001</v>
      </c>
      <c r="AJ24" s="13">
        <v>0</v>
      </c>
      <c r="AK24" s="13">
        <v>0</v>
      </c>
      <c r="AL24" s="13">
        <f>SUM(3050+669.5+181.4)</f>
        <v>3900.9</v>
      </c>
      <c r="AM24" s="13">
        <f>SUM(1758.3+669.5+181.4)</f>
        <v>2609.2000000000003</v>
      </c>
      <c r="AN24" s="13">
        <v>0</v>
      </c>
      <c r="AO24" s="13">
        <v>0</v>
      </c>
      <c r="AP24" s="13">
        <f>SUM(12640-3900.9)</f>
        <v>8739.1</v>
      </c>
      <c r="AQ24" s="13">
        <f>SUM(11298.9-2609.2)</f>
        <v>8689.7000000000007</v>
      </c>
      <c r="AR24" s="13">
        <f t="shared" si="52"/>
        <v>4606.8</v>
      </c>
      <c r="AS24" s="13">
        <v>0</v>
      </c>
      <c r="AT24" s="13">
        <v>0</v>
      </c>
      <c r="AU24" s="13">
        <v>0</v>
      </c>
      <c r="AV24" s="13">
        <v>4606.8</v>
      </c>
      <c r="AW24" s="13">
        <f t="shared" si="76"/>
        <v>922.9</v>
      </c>
      <c r="AX24" s="13">
        <v>0</v>
      </c>
      <c r="AY24" s="13">
        <v>0</v>
      </c>
      <c r="AZ24" s="13"/>
      <c r="BA24" s="13">
        <v>922.9</v>
      </c>
      <c r="BB24" s="13">
        <f t="shared" si="77"/>
        <v>933</v>
      </c>
      <c r="BC24" s="13">
        <v>0</v>
      </c>
      <c r="BD24" s="13">
        <v>0</v>
      </c>
      <c r="BE24" s="13">
        <v>0</v>
      </c>
      <c r="BF24" s="13">
        <v>933</v>
      </c>
      <c r="BG24" s="13">
        <f t="shared" si="78"/>
        <v>8858.4</v>
      </c>
      <c r="BH24" s="13">
        <f t="shared" si="78"/>
        <v>8809</v>
      </c>
      <c r="BI24" s="13">
        <v>0</v>
      </c>
      <c r="BJ24" s="13">
        <v>0</v>
      </c>
      <c r="BK24" s="13">
        <f>SUM(669.5+181.4)</f>
        <v>850.9</v>
      </c>
      <c r="BL24" s="13">
        <f>SUM(669.5+181.4)</f>
        <v>850.9</v>
      </c>
      <c r="BM24" s="13">
        <v>0</v>
      </c>
      <c r="BN24" s="13">
        <v>0</v>
      </c>
      <c r="BO24" s="13">
        <f>8858.4-850.9</f>
        <v>8007.5</v>
      </c>
      <c r="BP24" s="13">
        <f>8809-850.9</f>
        <v>7958.1</v>
      </c>
      <c r="BQ24" s="13">
        <f t="shared" si="58"/>
        <v>4606.8</v>
      </c>
      <c r="BR24" s="13">
        <v>0</v>
      </c>
      <c r="BS24" s="13">
        <v>0</v>
      </c>
      <c r="BT24" s="13">
        <v>0</v>
      </c>
      <c r="BU24" s="13">
        <v>4606.8</v>
      </c>
      <c r="BV24" s="13">
        <f t="shared" si="60"/>
        <v>922.9</v>
      </c>
      <c r="BW24" s="13">
        <v>0</v>
      </c>
      <c r="BX24" s="13">
        <v>0</v>
      </c>
      <c r="BY24" s="13"/>
      <c r="BZ24" s="13">
        <v>922.9</v>
      </c>
      <c r="CA24" s="13">
        <f t="shared" si="79"/>
        <v>933</v>
      </c>
      <c r="CB24" s="13">
        <v>0</v>
      </c>
      <c r="CC24" s="13">
        <v>0</v>
      </c>
      <c r="CD24" s="13">
        <v>0</v>
      </c>
      <c r="CE24" s="13">
        <v>933</v>
      </c>
      <c r="CF24" s="28">
        <f t="shared" si="63"/>
        <v>11298.900000000001</v>
      </c>
      <c r="CG24" s="28">
        <f t="shared" si="80"/>
        <v>0</v>
      </c>
      <c r="CH24" s="28">
        <f t="shared" si="81"/>
        <v>2609.2000000000003</v>
      </c>
      <c r="CI24" s="28">
        <f t="shared" si="82"/>
        <v>0</v>
      </c>
      <c r="CJ24" s="28">
        <f t="shared" si="83"/>
        <v>8689.7000000000007</v>
      </c>
      <c r="CK24" s="28">
        <f t="shared" si="65"/>
        <v>4606.8</v>
      </c>
      <c r="CL24" s="28">
        <f t="shared" si="84"/>
        <v>0</v>
      </c>
      <c r="CM24" s="28">
        <f t="shared" si="84"/>
        <v>0</v>
      </c>
      <c r="CN24" s="28">
        <f t="shared" si="84"/>
        <v>0</v>
      </c>
      <c r="CO24" s="28">
        <f t="shared" si="84"/>
        <v>4606.8</v>
      </c>
      <c r="CP24" s="28">
        <f t="shared" si="67"/>
        <v>922.9</v>
      </c>
      <c r="CQ24" s="28">
        <f t="shared" si="85"/>
        <v>0</v>
      </c>
      <c r="CR24" s="28">
        <f t="shared" si="85"/>
        <v>0</v>
      </c>
      <c r="CS24" s="28">
        <f t="shared" si="85"/>
        <v>0</v>
      </c>
      <c r="CT24" s="28">
        <f t="shared" si="85"/>
        <v>922.9</v>
      </c>
      <c r="CU24" s="28">
        <f t="shared" si="69"/>
        <v>8809</v>
      </c>
      <c r="CV24" s="28">
        <f t="shared" si="86"/>
        <v>0</v>
      </c>
      <c r="CW24" s="28">
        <f t="shared" si="87"/>
        <v>850.9</v>
      </c>
      <c r="CX24" s="28">
        <f t="shared" si="88"/>
        <v>0</v>
      </c>
      <c r="CY24" s="28">
        <f t="shared" si="89"/>
        <v>7958.1</v>
      </c>
      <c r="CZ24" s="28">
        <f t="shared" si="71"/>
        <v>4606.8</v>
      </c>
      <c r="DA24" s="28">
        <f t="shared" si="90"/>
        <v>0</v>
      </c>
      <c r="DB24" s="28">
        <f t="shared" si="90"/>
        <v>0</v>
      </c>
      <c r="DC24" s="28">
        <f t="shared" si="90"/>
        <v>0</v>
      </c>
      <c r="DD24" s="28">
        <f t="shared" si="90"/>
        <v>4606.8</v>
      </c>
      <c r="DE24" s="28">
        <f t="shared" si="73"/>
        <v>922.9</v>
      </c>
      <c r="DF24" s="28">
        <f t="shared" si="91"/>
        <v>0</v>
      </c>
      <c r="DG24" s="28">
        <f t="shared" si="91"/>
        <v>0</v>
      </c>
      <c r="DH24" s="28">
        <f t="shared" si="91"/>
        <v>0</v>
      </c>
      <c r="DI24" s="29">
        <f t="shared" si="91"/>
        <v>922.9</v>
      </c>
      <c r="DJ24" s="30" t="s">
        <v>82</v>
      </c>
    </row>
    <row r="25" spans="1:114" ht="193.5" customHeight="1" x14ac:dyDescent="0.25">
      <c r="A25" s="31" t="s">
        <v>83</v>
      </c>
      <c r="B25" s="19" t="s">
        <v>84</v>
      </c>
      <c r="C25" s="27" t="s">
        <v>85</v>
      </c>
      <c r="D25" s="19" t="s">
        <v>86</v>
      </c>
      <c r="E25" s="19" t="s">
        <v>87</v>
      </c>
      <c r="F25" s="19"/>
      <c r="G25" s="19"/>
      <c r="H25" s="19"/>
      <c r="I25" s="19"/>
      <c r="J25" s="19"/>
      <c r="K25" s="19"/>
      <c r="L25" s="19"/>
      <c r="M25" s="19"/>
      <c r="N25" s="19"/>
      <c r="O25" s="19"/>
      <c r="P25" s="19"/>
      <c r="Q25" s="19"/>
      <c r="R25" s="19"/>
      <c r="S25" s="19"/>
      <c r="T25" s="19"/>
      <c r="U25" s="19"/>
      <c r="V25" s="19"/>
      <c r="W25" s="19" t="s">
        <v>88</v>
      </c>
      <c r="X25" s="19" t="s">
        <v>63</v>
      </c>
      <c r="Y25" s="19" t="s">
        <v>89</v>
      </c>
      <c r="Z25" s="19"/>
      <c r="AA25" s="19"/>
      <c r="AB25" s="19"/>
      <c r="AC25" s="27" t="s">
        <v>90</v>
      </c>
      <c r="AD25" s="19" t="s">
        <v>78</v>
      </c>
      <c r="AE25" s="19" t="s">
        <v>91</v>
      </c>
      <c r="AF25" s="19" t="s">
        <v>92</v>
      </c>
      <c r="AG25" s="19" t="s">
        <v>93</v>
      </c>
      <c r="AH25" s="13">
        <f t="shared" si="75"/>
        <v>5707.6</v>
      </c>
      <c r="AI25" s="13">
        <f t="shared" si="75"/>
        <v>5245.7</v>
      </c>
      <c r="AJ25" s="13">
        <v>0</v>
      </c>
      <c r="AK25" s="13">
        <v>0</v>
      </c>
      <c r="AL25" s="13">
        <f>SUM(1050.8+882.6)</f>
        <v>1933.4</v>
      </c>
      <c r="AM25" s="13">
        <f>SUM(1050.8+882.6)</f>
        <v>1933.4</v>
      </c>
      <c r="AN25" s="13">
        <v>0</v>
      </c>
      <c r="AO25" s="13">
        <v>0</v>
      </c>
      <c r="AP25" s="13">
        <f>SUM(5707.6-1933.4)</f>
        <v>3774.2000000000003</v>
      </c>
      <c r="AQ25" s="13">
        <f>SUM(5245.7-1933.4)</f>
        <v>3312.2999999999997</v>
      </c>
      <c r="AR25" s="13">
        <f t="shared" si="52"/>
        <v>8360.7999999999993</v>
      </c>
      <c r="AS25" s="13">
        <v>0</v>
      </c>
      <c r="AT25" s="13">
        <v>3660.1</v>
      </c>
      <c r="AU25" s="13">
        <v>0</v>
      </c>
      <c r="AV25" s="13">
        <f>SUM(8360.8-3660.1)</f>
        <v>4700.6999999999989</v>
      </c>
      <c r="AW25" s="13">
        <f t="shared" si="76"/>
        <v>3940.4</v>
      </c>
      <c r="AX25" s="13">
        <v>0</v>
      </c>
      <c r="AY25" s="13">
        <v>0</v>
      </c>
      <c r="AZ25" s="13"/>
      <c r="BA25" s="13">
        <v>3940.4</v>
      </c>
      <c r="BB25" s="13">
        <f t="shared" si="77"/>
        <v>4742.7</v>
      </c>
      <c r="BC25" s="13">
        <v>0</v>
      </c>
      <c r="BD25" s="13">
        <v>800</v>
      </c>
      <c r="BE25" s="13">
        <v>0</v>
      </c>
      <c r="BF25" s="13">
        <f>SUM(4742.7-800)</f>
        <v>3942.7</v>
      </c>
      <c r="BG25" s="13">
        <f t="shared" si="78"/>
        <v>5707.6</v>
      </c>
      <c r="BH25" s="13">
        <f t="shared" si="78"/>
        <v>5245.7</v>
      </c>
      <c r="BI25" s="13">
        <v>0</v>
      </c>
      <c r="BJ25" s="13">
        <v>0</v>
      </c>
      <c r="BK25" s="13">
        <f>SUM(1050.8+882.6)</f>
        <v>1933.4</v>
      </c>
      <c r="BL25" s="13">
        <f>SUM(1050.8+882.6)</f>
        <v>1933.4</v>
      </c>
      <c r="BM25" s="13">
        <v>0</v>
      </c>
      <c r="BN25" s="13">
        <v>0</v>
      </c>
      <c r="BO25" s="13">
        <f>SUM(5707.6-1933.4)</f>
        <v>3774.2000000000003</v>
      </c>
      <c r="BP25" s="13">
        <f>SUM(5245.7-1933.4)</f>
        <v>3312.2999999999997</v>
      </c>
      <c r="BQ25" s="13">
        <f t="shared" si="58"/>
        <v>8360.7999999999993</v>
      </c>
      <c r="BR25" s="13">
        <v>0</v>
      </c>
      <c r="BS25" s="13">
        <v>3660.1</v>
      </c>
      <c r="BT25" s="13">
        <v>0</v>
      </c>
      <c r="BU25" s="13">
        <f>SUM(8360.8-3660.1)</f>
        <v>4700.6999999999989</v>
      </c>
      <c r="BV25" s="13">
        <f t="shared" si="60"/>
        <v>3940.4</v>
      </c>
      <c r="BW25" s="13">
        <v>0</v>
      </c>
      <c r="BX25" s="13">
        <v>0</v>
      </c>
      <c r="BY25" s="13"/>
      <c r="BZ25" s="13">
        <v>3940.4</v>
      </c>
      <c r="CA25" s="13">
        <f t="shared" si="79"/>
        <v>4742.7</v>
      </c>
      <c r="CB25" s="13">
        <v>0</v>
      </c>
      <c r="CC25" s="13">
        <v>800</v>
      </c>
      <c r="CD25" s="13">
        <v>0</v>
      </c>
      <c r="CE25" s="13">
        <f>SUM(4742.7-800)</f>
        <v>3942.7</v>
      </c>
      <c r="CF25" s="28">
        <f t="shared" si="63"/>
        <v>5245.7</v>
      </c>
      <c r="CG25" s="28">
        <f t="shared" si="80"/>
        <v>0</v>
      </c>
      <c r="CH25" s="28">
        <f t="shared" si="81"/>
        <v>1933.4</v>
      </c>
      <c r="CI25" s="28">
        <f t="shared" si="82"/>
        <v>0</v>
      </c>
      <c r="CJ25" s="28">
        <f t="shared" si="83"/>
        <v>3312.2999999999997</v>
      </c>
      <c r="CK25" s="28">
        <f t="shared" si="65"/>
        <v>8360.7999999999993</v>
      </c>
      <c r="CL25" s="28">
        <f t="shared" si="84"/>
        <v>0</v>
      </c>
      <c r="CM25" s="28">
        <f t="shared" si="84"/>
        <v>3660.1</v>
      </c>
      <c r="CN25" s="28">
        <f t="shared" si="84"/>
        <v>0</v>
      </c>
      <c r="CO25" s="28">
        <f t="shared" si="84"/>
        <v>4700.6999999999989</v>
      </c>
      <c r="CP25" s="28">
        <f t="shared" si="67"/>
        <v>3940.4</v>
      </c>
      <c r="CQ25" s="28">
        <f t="shared" si="85"/>
        <v>0</v>
      </c>
      <c r="CR25" s="28">
        <f t="shared" si="85"/>
        <v>0</v>
      </c>
      <c r="CS25" s="28">
        <f t="shared" si="85"/>
        <v>0</v>
      </c>
      <c r="CT25" s="28">
        <f t="shared" si="85"/>
        <v>3940.4</v>
      </c>
      <c r="CU25" s="28">
        <f t="shared" si="69"/>
        <v>5245.7</v>
      </c>
      <c r="CV25" s="28">
        <f t="shared" si="86"/>
        <v>0</v>
      </c>
      <c r="CW25" s="28">
        <f t="shared" si="87"/>
        <v>1933.4</v>
      </c>
      <c r="CX25" s="28">
        <f t="shared" si="88"/>
        <v>0</v>
      </c>
      <c r="CY25" s="28">
        <f t="shared" si="89"/>
        <v>3312.2999999999997</v>
      </c>
      <c r="CZ25" s="28">
        <f t="shared" si="71"/>
        <v>8360.7999999999993</v>
      </c>
      <c r="DA25" s="28">
        <f t="shared" si="90"/>
        <v>0</v>
      </c>
      <c r="DB25" s="28">
        <f t="shared" si="90"/>
        <v>3660.1</v>
      </c>
      <c r="DC25" s="28">
        <f t="shared" si="90"/>
        <v>0</v>
      </c>
      <c r="DD25" s="28">
        <f t="shared" si="90"/>
        <v>4700.6999999999989</v>
      </c>
      <c r="DE25" s="28">
        <f t="shared" si="73"/>
        <v>3940.4</v>
      </c>
      <c r="DF25" s="28">
        <f t="shared" si="91"/>
        <v>0</v>
      </c>
      <c r="DG25" s="28">
        <f t="shared" si="91"/>
        <v>0</v>
      </c>
      <c r="DH25" s="28">
        <f t="shared" si="91"/>
        <v>0</v>
      </c>
      <c r="DI25" s="29">
        <f t="shared" si="91"/>
        <v>3940.4</v>
      </c>
      <c r="DJ25" s="30" t="s">
        <v>82</v>
      </c>
    </row>
    <row r="26" spans="1:114" ht="123.75" x14ac:dyDescent="0.25">
      <c r="A26" s="31" t="s">
        <v>94</v>
      </c>
      <c r="B26" s="19" t="s">
        <v>95</v>
      </c>
      <c r="C26" s="19" t="s">
        <v>96</v>
      </c>
      <c r="D26" s="19" t="s">
        <v>97</v>
      </c>
      <c r="E26" s="19" t="s">
        <v>98</v>
      </c>
      <c r="F26" s="19"/>
      <c r="G26" s="19"/>
      <c r="H26" s="19"/>
      <c r="I26" s="19"/>
      <c r="J26" s="19"/>
      <c r="K26" s="19"/>
      <c r="L26" s="19"/>
      <c r="M26" s="19"/>
      <c r="N26" s="19"/>
      <c r="O26" s="19"/>
      <c r="P26" s="19"/>
      <c r="Q26" s="19"/>
      <c r="R26" s="19"/>
      <c r="S26" s="19"/>
      <c r="T26" s="19"/>
      <c r="U26" s="19"/>
      <c r="V26" s="19"/>
      <c r="W26" s="27" t="s">
        <v>99</v>
      </c>
      <c r="X26" s="19" t="s">
        <v>63</v>
      </c>
      <c r="Y26" s="19" t="s">
        <v>100</v>
      </c>
      <c r="Z26" s="60" t="s">
        <v>348</v>
      </c>
      <c r="AA26" s="19" t="s">
        <v>195</v>
      </c>
      <c r="AB26" s="19" t="s">
        <v>347</v>
      </c>
      <c r="AC26" s="19" t="s">
        <v>101</v>
      </c>
      <c r="AD26" s="19" t="s">
        <v>63</v>
      </c>
      <c r="AE26" s="19" t="s">
        <v>102</v>
      </c>
      <c r="AF26" s="19" t="s">
        <v>103</v>
      </c>
      <c r="AG26" s="19" t="s">
        <v>104</v>
      </c>
      <c r="AH26" s="13">
        <f t="shared" si="75"/>
        <v>432.2</v>
      </c>
      <c r="AI26" s="13">
        <f t="shared" si="75"/>
        <v>432.2</v>
      </c>
      <c r="AJ26" s="13">
        <v>0</v>
      </c>
      <c r="AK26" s="13">
        <v>0</v>
      </c>
      <c r="AL26" s="13">
        <v>0</v>
      </c>
      <c r="AM26" s="13">
        <v>0</v>
      </c>
      <c r="AN26" s="13">
        <v>0</v>
      </c>
      <c r="AO26" s="13">
        <v>0</v>
      </c>
      <c r="AP26" s="13">
        <v>432.2</v>
      </c>
      <c r="AQ26" s="13">
        <v>432.2</v>
      </c>
      <c r="AR26" s="13">
        <f t="shared" si="52"/>
        <v>607</v>
      </c>
      <c r="AS26" s="13">
        <v>0</v>
      </c>
      <c r="AT26" s="13">
        <v>0</v>
      </c>
      <c r="AU26" s="13">
        <v>0</v>
      </c>
      <c r="AV26" s="13">
        <v>607</v>
      </c>
      <c r="AW26" s="13">
        <f t="shared" si="76"/>
        <v>654</v>
      </c>
      <c r="AX26" s="13">
        <v>0</v>
      </c>
      <c r="AY26" s="13">
        <v>0</v>
      </c>
      <c r="AZ26" s="13"/>
      <c r="BA26" s="13">
        <v>654</v>
      </c>
      <c r="BB26" s="13">
        <f t="shared" si="77"/>
        <v>654</v>
      </c>
      <c r="BC26" s="13">
        <v>0</v>
      </c>
      <c r="BD26" s="13">
        <v>0</v>
      </c>
      <c r="BE26" s="13">
        <v>0</v>
      </c>
      <c r="BF26" s="13">
        <v>654</v>
      </c>
      <c r="BG26" s="13">
        <f t="shared" si="78"/>
        <v>432.2</v>
      </c>
      <c r="BH26" s="13">
        <f t="shared" si="78"/>
        <v>432.2</v>
      </c>
      <c r="BI26" s="13">
        <v>0</v>
      </c>
      <c r="BJ26" s="13">
        <v>0</v>
      </c>
      <c r="BK26" s="13">
        <v>0</v>
      </c>
      <c r="BL26" s="13">
        <v>0</v>
      </c>
      <c r="BM26" s="13">
        <v>0</v>
      </c>
      <c r="BN26" s="13">
        <v>0</v>
      </c>
      <c r="BO26" s="13">
        <v>432.2</v>
      </c>
      <c r="BP26" s="13">
        <v>432.2</v>
      </c>
      <c r="BQ26" s="13">
        <f t="shared" si="58"/>
        <v>607</v>
      </c>
      <c r="BR26" s="13">
        <v>0</v>
      </c>
      <c r="BS26" s="13">
        <v>0</v>
      </c>
      <c r="BT26" s="13">
        <v>0</v>
      </c>
      <c r="BU26" s="13">
        <v>607</v>
      </c>
      <c r="BV26" s="13">
        <f t="shared" si="60"/>
        <v>654</v>
      </c>
      <c r="BW26" s="13">
        <v>0</v>
      </c>
      <c r="BX26" s="13">
        <v>0</v>
      </c>
      <c r="BY26" s="13"/>
      <c r="BZ26" s="13">
        <v>654</v>
      </c>
      <c r="CA26" s="13">
        <f t="shared" si="79"/>
        <v>654</v>
      </c>
      <c r="CB26" s="13">
        <v>0</v>
      </c>
      <c r="CC26" s="13">
        <v>0</v>
      </c>
      <c r="CD26" s="13">
        <v>0</v>
      </c>
      <c r="CE26" s="13">
        <v>654</v>
      </c>
      <c r="CF26" s="28">
        <f t="shared" si="63"/>
        <v>432.2</v>
      </c>
      <c r="CG26" s="28">
        <f t="shared" si="80"/>
        <v>0</v>
      </c>
      <c r="CH26" s="28">
        <f t="shared" si="81"/>
        <v>0</v>
      </c>
      <c r="CI26" s="28">
        <f t="shared" si="82"/>
        <v>0</v>
      </c>
      <c r="CJ26" s="28">
        <f t="shared" si="83"/>
        <v>432.2</v>
      </c>
      <c r="CK26" s="28">
        <f t="shared" si="65"/>
        <v>607</v>
      </c>
      <c r="CL26" s="28">
        <f t="shared" si="84"/>
        <v>0</v>
      </c>
      <c r="CM26" s="28">
        <f t="shared" si="84"/>
        <v>0</v>
      </c>
      <c r="CN26" s="28">
        <f t="shared" si="84"/>
        <v>0</v>
      </c>
      <c r="CO26" s="28">
        <f t="shared" si="84"/>
        <v>607</v>
      </c>
      <c r="CP26" s="28">
        <f t="shared" si="67"/>
        <v>654</v>
      </c>
      <c r="CQ26" s="28">
        <f t="shared" si="85"/>
        <v>0</v>
      </c>
      <c r="CR26" s="28">
        <f t="shared" si="85"/>
        <v>0</v>
      </c>
      <c r="CS26" s="28">
        <f t="shared" si="85"/>
        <v>0</v>
      </c>
      <c r="CT26" s="28">
        <f t="shared" si="85"/>
        <v>654</v>
      </c>
      <c r="CU26" s="28">
        <f t="shared" si="69"/>
        <v>432.2</v>
      </c>
      <c r="CV26" s="28">
        <f t="shared" si="86"/>
        <v>0</v>
      </c>
      <c r="CW26" s="28">
        <f t="shared" si="87"/>
        <v>0</v>
      </c>
      <c r="CX26" s="28">
        <f t="shared" si="88"/>
        <v>0</v>
      </c>
      <c r="CY26" s="28">
        <f t="shared" si="89"/>
        <v>432.2</v>
      </c>
      <c r="CZ26" s="28">
        <f t="shared" si="71"/>
        <v>607</v>
      </c>
      <c r="DA26" s="28">
        <f t="shared" si="90"/>
        <v>0</v>
      </c>
      <c r="DB26" s="28">
        <f t="shared" si="90"/>
        <v>0</v>
      </c>
      <c r="DC26" s="28">
        <f t="shared" si="90"/>
        <v>0</v>
      </c>
      <c r="DD26" s="28">
        <f t="shared" si="90"/>
        <v>607</v>
      </c>
      <c r="DE26" s="28">
        <f t="shared" si="73"/>
        <v>654</v>
      </c>
      <c r="DF26" s="28">
        <f t="shared" si="91"/>
        <v>0</v>
      </c>
      <c r="DG26" s="28">
        <f t="shared" si="91"/>
        <v>0</v>
      </c>
      <c r="DH26" s="28">
        <f t="shared" si="91"/>
        <v>0</v>
      </c>
      <c r="DI26" s="29">
        <f t="shared" si="91"/>
        <v>654</v>
      </c>
      <c r="DJ26" s="30" t="s">
        <v>67</v>
      </c>
    </row>
    <row r="27" spans="1:114" ht="212.25" customHeight="1" x14ac:dyDescent="0.25">
      <c r="A27" s="18" t="s">
        <v>105</v>
      </c>
      <c r="B27" s="19" t="s">
        <v>106</v>
      </c>
      <c r="C27" s="27" t="s">
        <v>107</v>
      </c>
      <c r="D27" s="19" t="s">
        <v>108</v>
      </c>
      <c r="E27" s="19" t="s">
        <v>109</v>
      </c>
      <c r="F27" s="19"/>
      <c r="G27" s="19"/>
      <c r="H27" s="19"/>
      <c r="I27" s="19"/>
      <c r="J27" s="19"/>
      <c r="K27" s="19"/>
      <c r="L27" s="19"/>
      <c r="M27" s="19"/>
      <c r="N27" s="19"/>
      <c r="O27" s="19"/>
      <c r="P27" s="19"/>
      <c r="Q27" s="19"/>
      <c r="R27" s="19"/>
      <c r="S27" s="19"/>
      <c r="T27" s="19"/>
      <c r="U27" s="19"/>
      <c r="V27" s="19"/>
      <c r="W27" s="19" t="s">
        <v>110</v>
      </c>
      <c r="X27" s="19" t="s">
        <v>111</v>
      </c>
      <c r="Y27" s="19" t="s">
        <v>112</v>
      </c>
      <c r="Z27" s="19"/>
      <c r="AA27" s="19"/>
      <c r="AB27" s="19"/>
      <c r="AC27" s="27" t="s">
        <v>113</v>
      </c>
      <c r="AD27" s="19" t="s">
        <v>114</v>
      </c>
      <c r="AE27" s="19" t="s">
        <v>115</v>
      </c>
      <c r="AF27" s="19" t="s">
        <v>116</v>
      </c>
      <c r="AG27" s="19" t="s">
        <v>117</v>
      </c>
      <c r="AH27" s="13">
        <f t="shared" si="75"/>
        <v>50</v>
      </c>
      <c r="AI27" s="13">
        <f t="shared" si="75"/>
        <v>0</v>
      </c>
      <c r="AJ27" s="13">
        <v>0</v>
      </c>
      <c r="AK27" s="13">
        <v>0</v>
      </c>
      <c r="AL27" s="13">
        <v>0</v>
      </c>
      <c r="AM27" s="13">
        <v>0</v>
      </c>
      <c r="AN27" s="13">
        <v>0</v>
      </c>
      <c r="AO27" s="13">
        <v>0</v>
      </c>
      <c r="AP27" s="13">
        <v>50</v>
      </c>
      <c r="AQ27" s="13">
        <v>0</v>
      </c>
      <c r="AR27" s="13">
        <f t="shared" si="52"/>
        <v>50</v>
      </c>
      <c r="AS27" s="13">
        <v>0</v>
      </c>
      <c r="AT27" s="13">
        <v>0</v>
      </c>
      <c r="AU27" s="13">
        <v>0</v>
      </c>
      <c r="AV27" s="13">
        <v>50</v>
      </c>
      <c r="AW27" s="13">
        <f t="shared" si="76"/>
        <v>50</v>
      </c>
      <c r="AX27" s="13">
        <v>0</v>
      </c>
      <c r="AY27" s="13">
        <v>0</v>
      </c>
      <c r="AZ27" s="13"/>
      <c r="BA27" s="13">
        <v>50</v>
      </c>
      <c r="BB27" s="13">
        <f t="shared" si="77"/>
        <v>50</v>
      </c>
      <c r="BC27" s="13">
        <v>0</v>
      </c>
      <c r="BD27" s="13">
        <v>0</v>
      </c>
      <c r="BE27" s="13">
        <v>0</v>
      </c>
      <c r="BF27" s="13">
        <v>50</v>
      </c>
      <c r="BG27" s="13">
        <f t="shared" si="78"/>
        <v>50</v>
      </c>
      <c r="BH27" s="13">
        <f t="shared" si="78"/>
        <v>0</v>
      </c>
      <c r="BI27" s="13">
        <v>0</v>
      </c>
      <c r="BJ27" s="13">
        <v>0</v>
      </c>
      <c r="BK27" s="13">
        <v>0</v>
      </c>
      <c r="BL27" s="13">
        <v>0</v>
      </c>
      <c r="BM27" s="13">
        <v>0</v>
      </c>
      <c r="BN27" s="13">
        <v>0</v>
      </c>
      <c r="BO27" s="13">
        <v>50</v>
      </c>
      <c r="BP27" s="13">
        <v>0</v>
      </c>
      <c r="BQ27" s="13">
        <f t="shared" si="58"/>
        <v>50</v>
      </c>
      <c r="BR27" s="13">
        <v>0</v>
      </c>
      <c r="BS27" s="13">
        <v>0</v>
      </c>
      <c r="BT27" s="13">
        <v>0</v>
      </c>
      <c r="BU27" s="13">
        <v>50</v>
      </c>
      <c r="BV27" s="13">
        <f t="shared" si="60"/>
        <v>50</v>
      </c>
      <c r="BW27" s="13">
        <v>0</v>
      </c>
      <c r="BX27" s="13">
        <v>0</v>
      </c>
      <c r="BY27" s="13"/>
      <c r="BZ27" s="13">
        <v>50</v>
      </c>
      <c r="CA27" s="13">
        <f t="shared" si="79"/>
        <v>50</v>
      </c>
      <c r="CB27" s="13">
        <v>0</v>
      </c>
      <c r="CC27" s="13">
        <v>0</v>
      </c>
      <c r="CD27" s="13">
        <v>0</v>
      </c>
      <c r="CE27" s="13">
        <v>50</v>
      </c>
      <c r="CF27" s="28">
        <f t="shared" si="63"/>
        <v>0</v>
      </c>
      <c r="CG27" s="28">
        <f t="shared" si="80"/>
        <v>0</v>
      </c>
      <c r="CH27" s="28">
        <f t="shared" si="81"/>
        <v>0</v>
      </c>
      <c r="CI27" s="28">
        <f t="shared" si="82"/>
        <v>0</v>
      </c>
      <c r="CJ27" s="28">
        <f t="shared" si="83"/>
        <v>0</v>
      </c>
      <c r="CK27" s="28">
        <f t="shared" si="65"/>
        <v>50</v>
      </c>
      <c r="CL27" s="28">
        <f t="shared" si="84"/>
        <v>0</v>
      </c>
      <c r="CM27" s="28">
        <f t="shared" si="84"/>
        <v>0</v>
      </c>
      <c r="CN27" s="28">
        <f t="shared" si="84"/>
        <v>0</v>
      </c>
      <c r="CO27" s="28">
        <f t="shared" si="84"/>
        <v>50</v>
      </c>
      <c r="CP27" s="28">
        <f t="shared" si="67"/>
        <v>50</v>
      </c>
      <c r="CQ27" s="28">
        <f t="shared" si="85"/>
        <v>0</v>
      </c>
      <c r="CR27" s="28">
        <f t="shared" si="85"/>
        <v>0</v>
      </c>
      <c r="CS27" s="28">
        <f t="shared" si="85"/>
        <v>0</v>
      </c>
      <c r="CT27" s="28">
        <f t="shared" si="85"/>
        <v>50</v>
      </c>
      <c r="CU27" s="28">
        <f t="shared" si="69"/>
        <v>0</v>
      </c>
      <c r="CV27" s="28">
        <f t="shared" si="86"/>
        <v>0</v>
      </c>
      <c r="CW27" s="28">
        <f t="shared" si="87"/>
        <v>0</v>
      </c>
      <c r="CX27" s="28">
        <f t="shared" si="88"/>
        <v>0</v>
      </c>
      <c r="CY27" s="28">
        <f t="shared" si="89"/>
        <v>0</v>
      </c>
      <c r="CZ27" s="28">
        <f t="shared" si="71"/>
        <v>50</v>
      </c>
      <c r="DA27" s="28">
        <f t="shared" si="90"/>
        <v>0</v>
      </c>
      <c r="DB27" s="28">
        <f t="shared" si="90"/>
        <v>0</v>
      </c>
      <c r="DC27" s="28">
        <f t="shared" si="90"/>
        <v>0</v>
      </c>
      <c r="DD27" s="28">
        <f t="shared" si="90"/>
        <v>50</v>
      </c>
      <c r="DE27" s="28">
        <f t="shared" si="73"/>
        <v>50</v>
      </c>
      <c r="DF27" s="28">
        <f t="shared" si="91"/>
        <v>0</v>
      </c>
      <c r="DG27" s="28">
        <f t="shared" si="91"/>
        <v>0</v>
      </c>
      <c r="DH27" s="28">
        <f t="shared" si="91"/>
        <v>0</v>
      </c>
      <c r="DI27" s="29">
        <f t="shared" si="91"/>
        <v>50</v>
      </c>
      <c r="DJ27" s="30" t="s">
        <v>67</v>
      </c>
    </row>
    <row r="28" spans="1:114" ht="101.25" x14ac:dyDescent="0.25">
      <c r="A28" s="18" t="s">
        <v>119</v>
      </c>
      <c r="B28" s="19" t="s">
        <v>120</v>
      </c>
      <c r="C28" s="19" t="s">
        <v>121</v>
      </c>
      <c r="D28" s="19" t="s">
        <v>122</v>
      </c>
      <c r="E28" s="19" t="s">
        <v>123</v>
      </c>
      <c r="F28" s="19"/>
      <c r="G28" s="19"/>
      <c r="H28" s="19"/>
      <c r="I28" s="19"/>
      <c r="J28" s="19"/>
      <c r="K28" s="19"/>
      <c r="L28" s="19"/>
      <c r="M28" s="19"/>
      <c r="N28" s="19"/>
      <c r="O28" s="19"/>
      <c r="P28" s="19"/>
      <c r="Q28" s="19"/>
      <c r="R28" s="19"/>
      <c r="S28" s="19"/>
      <c r="T28" s="19"/>
      <c r="U28" s="19"/>
      <c r="V28" s="19"/>
      <c r="W28" s="19" t="s">
        <v>124</v>
      </c>
      <c r="X28" s="19" t="s">
        <v>125</v>
      </c>
      <c r="Y28" s="19" t="s">
        <v>126</v>
      </c>
      <c r="Z28" s="19" t="s">
        <v>127</v>
      </c>
      <c r="AA28" s="19" t="s">
        <v>63</v>
      </c>
      <c r="AB28" s="19" t="s">
        <v>128</v>
      </c>
      <c r="AC28" s="27" t="s">
        <v>129</v>
      </c>
      <c r="AD28" s="19" t="s">
        <v>78</v>
      </c>
      <c r="AE28" s="19" t="s">
        <v>130</v>
      </c>
      <c r="AF28" s="19" t="s">
        <v>116</v>
      </c>
      <c r="AG28" s="19" t="s">
        <v>131</v>
      </c>
      <c r="AH28" s="13">
        <f t="shared" si="75"/>
        <v>104.1</v>
      </c>
      <c r="AI28" s="13">
        <f t="shared" si="75"/>
        <v>104.1</v>
      </c>
      <c r="AJ28" s="13">
        <v>0</v>
      </c>
      <c r="AK28" s="13">
        <v>0</v>
      </c>
      <c r="AL28" s="13">
        <v>66.7</v>
      </c>
      <c r="AM28" s="13">
        <v>66.7</v>
      </c>
      <c r="AN28" s="13">
        <v>0</v>
      </c>
      <c r="AO28" s="13">
        <v>0</v>
      </c>
      <c r="AP28" s="13">
        <f>SUM(104.1-66.7)</f>
        <v>37.399999999999991</v>
      </c>
      <c r="AQ28" s="13">
        <f>SUM(104.1-66.7)</f>
        <v>37.399999999999991</v>
      </c>
      <c r="AR28" s="13">
        <f t="shared" si="52"/>
        <v>110.5</v>
      </c>
      <c r="AS28" s="13">
        <v>0</v>
      </c>
      <c r="AT28" s="13">
        <v>0</v>
      </c>
      <c r="AU28" s="13">
        <v>0</v>
      </c>
      <c r="AV28" s="13">
        <v>110.5</v>
      </c>
      <c r="AW28" s="13">
        <f t="shared" si="76"/>
        <v>77.7</v>
      </c>
      <c r="AX28" s="13">
        <v>0</v>
      </c>
      <c r="AY28" s="13">
        <v>0</v>
      </c>
      <c r="AZ28" s="13"/>
      <c r="BA28" s="13">
        <f>SUM(50.5+27.2)</f>
        <v>77.7</v>
      </c>
      <c r="BB28" s="13">
        <f t="shared" si="77"/>
        <v>78.3</v>
      </c>
      <c r="BC28" s="13">
        <v>0</v>
      </c>
      <c r="BD28" s="13">
        <v>0</v>
      </c>
      <c r="BE28" s="13">
        <v>0</v>
      </c>
      <c r="BF28" s="13">
        <f>SUM(51.1+27.2)</f>
        <v>78.3</v>
      </c>
      <c r="BG28" s="13">
        <f t="shared" si="78"/>
        <v>104.1</v>
      </c>
      <c r="BH28" s="13">
        <f t="shared" si="78"/>
        <v>104.1</v>
      </c>
      <c r="BI28" s="13">
        <v>0</v>
      </c>
      <c r="BJ28" s="13">
        <v>0</v>
      </c>
      <c r="BK28" s="13">
        <v>66.7</v>
      </c>
      <c r="BL28" s="13">
        <v>66.7</v>
      </c>
      <c r="BM28" s="13">
        <v>0</v>
      </c>
      <c r="BN28" s="13">
        <v>0</v>
      </c>
      <c r="BO28" s="13">
        <f>SUM(104.1-66.7)</f>
        <v>37.399999999999991</v>
      </c>
      <c r="BP28" s="13">
        <f>SUM(104.1-66.7)</f>
        <v>37.399999999999991</v>
      </c>
      <c r="BQ28" s="13">
        <f t="shared" si="58"/>
        <v>110.5</v>
      </c>
      <c r="BR28" s="13">
        <v>0</v>
      </c>
      <c r="BS28" s="13">
        <v>0</v>
      </c>
      <c r="BT28" s="13">
        <v>0</v>
      </c>
      <c r="BU28" s="13">
        <v>110.5</v>
      </c>
      <c r="BV28" s="13">
        <f t="shared" si="60"/>
        <v>77.7</v>
      </c>
      <c r="BW28" s="13">
        <v>0</v>
      </c>
      <c r="BX28" s="13">
        <v>0</v>
      </c>
      <c r="BY28" s="13"/>
      <c r="BZ28" s="13">
        <f>SUM(50.5+27.2)</f>
        <v>77.7</v>
      </c>
      <c r="CA28" s="13">
        <f t="shared" si="79"/>
        <v>78.3</v>
      </c>
      <c r="CB28" s="13">
        <v>0</v>
      </c>
      <c r="CC28" s="13">
        <v>0</v>
      </c>
      <c r="CD28" s="13">
        <v>0</v>
      </c>
      <c r="CE28" s="13">
        <f>SUM(51.1+27.2)</f>
        <v>78.3</v>
      </c>
      <c r="CF28" s="28">
        <f t="shared" si="63"/>
        <v>104.1</v>
      </c>
      <c r="CG28" s="28">
        <f t="shared" si="80"/>
        <v>0</v>
      </c>
      <c r="CH28" s="28">
        <f t="shared" si="81"/>
        <v>66.7</v>
      </c>
      <c r="CI28" s="28">
        <f t="shared" si="82"/>
        <v>0</v>
      </c>
      <c r="CJ28" s="28">
        <f t="shared" si="83"/>
        <v>37.399999999999991</v>
      </c>
      <c r="CK28" s="28">
        <f t="shared" si="65"/>
        <v>110.5</v>
      </c>
      <c r="CL28" s="28">
        <f t="shared" si="84"/>
        <v>0</v>
      </c>
      <c r="CM28" s="28">
        <f t="shared" si="84"/>
        <v>0</v>
      </c>
      <c r="CN28" s="28">
        <f t="shared" si="84"/>
        <v>0</v>
      </c>
      <c r="CO28" s="28">
        <f t="shared" si="84"/>
        <v>110.5</v>
      </c>
      <c r="CP28" s="28">
        <f t="shared" si="67"/>
        <v>77.7</v>
      </c>
      <c r="CQ28" s="28">
        <f t="shared" si="85"/>
        <v>0</v>
      </c>
      <c r="CR28" s="28">
        <f t="shared" si="85"/>
        <v>0</v>
      </c>
      <c r="CS28" s="28">
        <f t="shared" si="85"/>
        <v>0</v>
      </c>
      <c r="CT28" s="28">
        <f t="shared" si="85"/>
        <v>77.7</v>
      </c>
      <c r="CU28" s="28">
        <f t="shared" si="69"/>
        <v>104.1</v>
      </c>
      <c r="CV28" s="28">
        <f t="shared" si="86"/>
        <v>0</v>
      </c>
      <c r="CW28" s="28">
        <f t="shared" si="87"/>
        <v>66.7</v>
      </c>
      <c r="CX28" s="28">
        <f t="shared" si="88"/>
        <v>0</v>
      </c>
      <c r="CY28" s="28">
        <f t="shared" si="89"/>
        <v>37.399999999999991</v>
      </c>
      <c r="CZ28" s="28">
        <f t="shared" si="71"/>
        <v>110.5</v>
      </c>
      <c r="DA28" s="28">
        <f t="shared" si="90"/>
        <v>0</v>
      </c>
      <c r="DB28" s="28">
        <f t="shared" si="90"/>
        <v>0</v>
      </c>
      <c r="DC28" s="28">
        <f t="shared" si="90"/>
        <v>0</v>
      </c>
      <c r="DD28" s="28">
        <f t="shared" si="90"/>
        <v>110.5</v>
      </c>
      <c r="DE28" s="28">
        <f t="shared" si="73"/>
        <v>77.7</v>
      </c>
      <c r="DF28" s="28">
        <f t="shared" si="91"/>
        <v>0</v>
      </c>
      <c r="DG28" s="28">
        <f t="shared" si="91"/>
        <v>0</v>
      </c>
      <c r="DH28" s="28">
        <f t="shared" si="91"/>
        <v>0</v>
      </c>
      <c r="DI28" s="29">
        <f t="shared" si="91"/>
        <v>77.7</v>
      </c>
      <c r="DJ28" s="30" t="s">
        <v>67</v>
      </c>
    </row>
    <row r="29" spans="1:114" ht="90.75" customHeight="1" x14ac:dyDescent="0.25">
      <c r="A29" s="18" t="s">
        <v>132</v>
      </c>
      <c r="B29" s="19" t="s">
        <v>133</v>
      </c>
      <c r="C29" s="19" t="s">
        <v>59</v>
      </c>
      <c r="D29" s="19" t="s">
        <v>134</v>
      </c>
      <c r="E29" s="19" t="s">
        <v>61</v>
      </c>
      <c r="F29" s="19"/>
      <c r="G29" s="19"/>
      <c r="H29" s="19"/>
      <c r="I29" s="19"/>
      <c r="J29" s="19"/>
      <c r="K29" s="19"/>
      <c r="L29" s="19"/>
      <c r="M29" s="19"/>
      <c r="N29" s="19"/>
      <c r="O29" s="19"/>
      <c r="P29" s="19"/>
      <c r="Q29" s="19"/>
      <c r="R29" s="19"/>
      <c r="S29" s="19"/>
      <c r="T29" s="19"/>
      <c r="U29" s="19"/>
      <c r="V29" s="19"/>
      <c r="W29" s="19"/>
      <c r="X29" s="19"/>
      <c r="Y29" s="19"/>
      <c r="Z29" s="19"/>
      <c r="AA29" s="19"/>
      <c r="AB29" s="19"/>
      <c r="AC29" s="27" t="s">
        <v>135</v>
      </c>
      <c r="AD29" s="19" t="s">
        <v>63</v>
      </c>
      <c r="AE29" s="19" t="s">
        <v>136</v>
      </c>
      <c r="AF29" s="19" t="s">
        <v>137</v>
      </c>
      <c r="AG29" s="19" t="s">
        <v>81</v>
      </c>
      <c r="AH29" s="13">
        <f t="shared" si="75"/>
        <v>1313.6</v>
      </c>
      <c r="AI29" s="13">
        <f t="shared" si="75"/>
        <v>1313.6</v>
      </c>
      <c r="AJ29" s="13">
        <v>0</v>
      </c>
      <c r="AK29" s="13">
        <v>0</v>
      </c>
      <c r="AL29" s="13">
        <v>0</v>
      </c>
      <c r="AM29" s="13">
        <v>0</v>
      </c>
      <c r="AN29" s="13">
        <v>0</v>
      </c>
      <c r="AO29" s="13">
        <v>0</v>
      </c>
      <c r="AP29" s="13">
        <v>1313.6</v>
      </c>
      <c r="AQ29" s="13">
        <v>1313.6</v>
      </c>
      <c r="AR29" s="13">
        <f t="shared" si="52"/>
        <v>992.1</v>
      </c>
      <c r="AS29" s="13">
        <v>0</v>
      </c>
      <c r="AT29" s="13">
        <v>0</v>
      </c>
      <c r="AU29" s="13">
        <v>0</v>
      </c>
      <c r="AV29" s="13">
        <v>992.1</v>
      </c>
      <c r="AW29" s="13">
        <f t="shared" si="76"/>
        <v>1313.6</v>
      </c>
      <c r="AX29" s="13">
        <v>0</v>
      </c>
      <c r="AY29" s="13">
        <v>0</v>
      </c>
      <c r="AZ29" s="13"/>
      <c r="BA29" s="13">
        <v>1313.6</v>
      </c>
      <c r="BB29" s="13">
        <f t="shared" si="77"/>
        <v>1313.6</v>
      </c>
      <c r="BC29" s="13">
        <v>0</v>
      </c>
      <c r="BD29" s="13">
        <v>0</v>
      </c>
      <c r="BE29" s="13">
        <v>0</v>
      </c>
      <c r="BF29" s="13">
        <v>1313.6</v>
      </c>
      <c r="BG29" s="13">
        <f t="shared" si="78"/>
        <v>1313.6</v>
      </c>
      <c r="BH29" s="13">
        <f t="shared" si="78"/>
        <v>1313.6</v>
      </c>
      <c r="BI29" s="13">
        <v>0</v>
      </c>
      <c r="BJ29" s="13">
        <v>0</v>
      </c>
      <c r="BK29" s="13">
        <v>0</v>
      </c>
      <c r="BL29" s="13">
        <v>0</v>
      </c>
      <c r="BM29" s="13">
        <v>0</v>
      </c>
      <c r="BN29" s="13">
        <v>0</v>
      </c>
      <c r="BO29" s="13">
        <v>1313.6</v>
      </c>
      <c r="BP29" s="13">
        <v>1313.6</v>
      </c>
      <c r="BQ29" s="13">
        <f t="shared" si="58"/>
        <v>992.1</v>
      </c>
      <c r="BR29" s="13">
        <v>0</v>
      </c>
      <c r="BS29" s="13">
        <v>0</v>
      </c>
      <c r="BT29" s="13">
        <v>0</v>
      </c>
      <c r="BU29" s="13">
        <v>992.1</v>
      </c>
      <c r="BV29" s="13">
        <f t="shared" si="60"/>
        <v>1313.6</v>
      </c>
      <c r="BW29" s="13">
        <v>0</v>
      </c>
      <c r="BX29" s="13">
        <v>0</v>
      </c>
      <c r="BY29" s="13"/>
      <c r="BZ29" s="13">
        <v>1313.6</v>
      </c>
      <c r="CA29" s="13">
        <f t="shared" si="79"/>
        <v>1313.6</v>
      </c>
      <c r="CB29" s="13">
        <v>0</v>
      </c>
      <c r="CC29" s="13">
        <v>0</v>
      </c>
      <c r="CD29" s="13">
        <v>0</v>
      </c>
      <c r="CE29" s="13">
        <v>1313.6</v>
      </c>
      <c r="CF29" s="28">
        <f t="shared" si="63"/>
        <v>1313.6</v>
      </c>
      <c r="CG29" s="28">
        <f t="shared" si="80"/>
        <v>0</v>
      </c>
      <c r="CH29" s="28">
        <f t="shared" si="81"/>
        <v>0</v>
      </c>
      <c r="CI29" s="28">
        <f t="shared" si="82"/>
        <v>0</v>
      </c>
      <c r="CJ29" s="28">
        <f t="shared" si="83"/>
        <v>1313.6</v>
      </c>
      <c r="CK29" s="28">
        <f t="shared" si="65"/>
        <v>992.1</v>
      </c>
      <c r="CL29" s="28">
        <f t="shared" si="84"/>
        <v>0</v>
      </c>
      <c r="CM29" s="28">
        <f t="shared" si="84"/>
        <v>0</v>
      </c>
      <c r="CN29" s="28">
        <f t="shared" si="84"/>
        <v>0</v>
      </c>
      <c r="CO29" s="28">
        <f t="shared" si="84"/>
        <v>992.1</v>
      </c>
      <c r="CP29" s="28">
        <f t="shared" si="67"/>
        <v>1313.6</v>
      </c>
      <c r="CQ29" s="28">
        <f t="shared" si="85"/>
        <v>0</v>
      </c>
      <c r="CR29" s="28">
        <f t="shared" si="85"/>
        <v>0</v>
      </c>
      <c r="CS29" s="28">
        <f t="shared" si="85"/>
        <v>0</v>
      </c>
      <c r="CT29" s="28">
        <f t="shared" si="85"/>
        <v>1313.6</v>
      </c>
      <c r="CU29" s="28">
        <f t="shared" si="69"/>
        <v>1313.6</v>
      </c>
      <c r="CV29" s="28">
        <f t="shared" si="86"/>
        <v>0</v>
      </c>
      <c r="CW29" s="28">
        <f t="shared" si="87"/>
        <v>0</v>
      </c>
      <c r="CX29" s="28">
        <f t="shared" si="88"/>
        <v>0</v>
      </c>
      <c r="CY29" s="28">
        <f t="shared" si="89"/>
        <v>1313.6</v>
      </c>
      <c r="CZ29" s="28">
        <f t="shared" si="71"/>
        <v>992.1</v>
      </c>
      <c r="DA29" s="28">
        <f t="shared" si="90"/>
        <v>0</v>
      </c>
      <c r="DB29" s="28">
        <f t="shared" si="90"/>
        <v>0</v>
      </c>
      <c r="DC29" s="28">
        <f t="shared" si="90"/>
        <v>0</v>
      </c>
      <c r="DD29" s="28">
        <f t="shared" si="90"/>
        <v>992.1</v>
      </c>
      <c r="DE29" s="28">
        <f t="shared" si="73"/>
        <v>1313.6</v>
      </c>
      <c r="DF29" s="28">
        <f t="shared" si="91"/>
        <v>0</v>
      </c>
      <c r="DG29" s="28">
        <f t="shared" si="91"/>
        <v>0</v>
      </c>
      <c r="DH29" s="28">
        <f t="shared" si="91"/>
        <v>0</v>
      </c>
      <c r="DI29" s="29">
        <f t="shared" si="91"/>
        <v>1313.6</v>
      </c>
      <c r="DJ29" s="30" t="s">
        <v>138</v>
      </c>
    </row>
    <row r="30" spans="1:114" s="9" customFormat="1" ht="180" customHeight="1" x14ac:dyDescent="0.25">
      <c r="A30" s="74" t="s">
        <v>139</v>
      </c>
      <c r="B30" s="70" t="s">
        <v>140</v>
      </c>
      <c r="C30" s="70" t="s">
        <v>141</v>
      </c>
      <c r="D30" s="70" t="s">
        <v>142</v>
      </c>
      <c r="E30" s="70" t="s">
        <v>143</v>
      </c>
      <c r="F30" s="19"/>
      <c r="G30" s="19"/>
      <c r="H30" s="19"/>
      <c r="I30" s="19"/>
      <c r="J30" s="19"/>
      <c r="K30" s="19"/>
      <c r="L30" s="19"/>
      <c r="M30" s="19"/>
      <c r="N30" s="19"/>
      <c r="O30" s="19"/>
      <c r="P30" s="19"/>
      <c r="Q30" s="19"/>
      <c r="R30" s="19"/>
      <c r="S30" s="19"/>
      <c r="T30" s="19"/>
      <c r="U30" s="19"/>
      <c r="V30" s="19"/>
      <c r="W30" s="19"/>
      <c r="X30" s="19"/>
      <c r="Y30" s="19"/>
      <c r="Z30" s="70" t="s">
        <v>144</v>
      </c>
      <c r="AA30" s="70" t="s">
        <v>63</v>
      </c>
      <c r="AB30" s="70" t="s">
        <v>145</v>
      </c>
      <c r="AC30" s="72" t="s">
        <v>146</v>
      </c>
      <c r="AD30" s="70" t="s">
        <v>147</v>
      </c>
      <c r="AE30" s="70" t="s">
        <v>148</v>
      </c>
      <c r="AF30" s="70" t="s">
        <v>149</v>
      </c>
      <c r="AG30" s="70" t="s">
        <v>150</v>
      </c>
      <c r="AH30" s="13">
        <f t="shared" si="75"/>
        <v>11283.6</v>
      </c>
      <c r="AI30" s="13">
        <f t="shared" si="75"/>
        <v>11283.6</v>
      </c>
      <c r="AJ30" s="13">
        <v>0</v>
      </c>
      <c r="AK30" s="13">
        <v>0</v>
      </c>
      <c r="AL30" s="13">
        <v>1099.2</v>
      </c>
      <c r="AM30" s="13">
        <v>1099.2</v>
      </c>
      <c r="AN30" s="13">
        <v>0</v>
      </c>
      <c r="AO30" s="13">
        <v>0</v>
      </c>
      <c r="AP30" s="13">
        <f>SUM(11283.6-1099.2)</f>
        <v>10184.4</v>
      </c>
      <c r="AQ30" s="13">
        <f>SUM(11283.6-1099.2)</f>
        <v>10184.4</v>
      </c>
      <c r="AR30" s="13">
        <f t="shared" si="52"/>
        <v>0</v>
      </c>
      <c r="AS30" s="13">
        <v>0</v>
      </c>
      <c r="AT30" s="13">
        <v>0</v>
      </c>
      <c r="AU30" s="13">
        <v>0</v>
      </c>
      <c r="AV30" s="13">
        <v>0</v>
      </c>
      <c r="AW30" s="13">
        <f t="shared" ref="AW30" si="92">SUM(AX30:BA30)</f>
        <v>0</v>
      </c>
      <c r="AX30" s="13">
        <v>0</v>
      </c>
      <c r="AY30" s="13">
        <v>0</v>
      </c>
      <c r="AZ30" s="13">
        <v>0</v>
      </c>
      <c r="BA30" s="13">
        <v>0</v>
      </c>
      <c r="BB30" s="13">
        <f t="shared" ref="BB30" si="93">SUM(BC30:BF30)</f>
        <v>0</v>
      </c>
      <c r="BC30" s="13">
        <v>0</v>
      </c>
      <c r="BD30" s="13">
        <v>0</v>
      </c>
      <c r="BE30" s="13">
        <v>0</v>
      </c>
      <c r="BF30" s="13">
        <v>0</v>
      </c>
      <c r="BG30" s="13">
        <f t="shared" si="78"/>
        <v>9832.1</v>
      </c>
      <c r="BH30" s="13">
        <f t="shared" si="78"/>
        <v>9832.1</v>
      </c>
      <c r="BI30" s="13">
        <v>0</v>
      </c>
      <c r="BJ30" s="13">
        <v>0</v>
      </c>
      <c r="BK30" s="13">
        <v>1099.2</v>
      </c>
      <c r="BL30" s="13">
        <v>1099.2</v>
      </c>
      <c r="BM30" s="13">
        <v>0</v>
      </c>
      <c r="BN30" s="13">
        <v>0</v>
      </c>
      <c r="BO30" s="13">
        <f>SUM(9832.1-1099.2)</f>
        <v>8732.9</v>
      </c>
      <c r="BP30" s="13">
        <f>SUM(9832.1-1099.2)</f>
        <v>8732.9</v>
      </c>
      <c r="BQ30" s="13">
        <f t="shared" si="58"/>
        <v>0</v>
      </c>
      <c r="BR30" s="13">
        <v>0</v>
      </c>
      <c r="BS30" s="13">
        <v>0</v>
      </c>
      <c r="BT30" s="13">
        <v>0</v>
      </c>
      <c r="BU30" s="13">
        <v>0</v>
      </c>
      <c r="BV30" s="13">
        <f t="shared" si="60"/>
        <v>0</v>
      </c>
      <c r="BW30" s="13">
        <v>0</v>
      </c>
      <c r="BX30" s="13">
        <v>0</v>
      </c>
      <c r="BY30" s="13">
        <v>0</v>
      </c>
      <c r="BZ30" s="13">
        <v>0</v>
      </c>
      <c r="CA30" s="13">
        <f t="shared" ref="CA30" si="94">SUM(CB30:CE30)</f>
        <v>0</v>
      </c>
      <c r="CB30" s="13">
        <v>0</v>
      </c>
      <c r="CC30" s="13">
        <v>0</v>
      </c>
      <c r="CD30" s="13">
        <v>0</v>
      </c>
      <c r="CE30" s="13">
        <v>0</v>
      </c>
      <c r="CF30" s="28">
        <f t="shared" si="63"/>
        <v>11283.6</v>
      </c>
      <c r="CG30" s="28">
        <f t="shared" si="80"/>
        <v>0</v>
      </c>
      <c r="CH30" s="28">
        <f t="shared" si="81"/>
        <v>1099.2</v>
      </c>
      <c r="CI30" s="28">
        <f t="shared" si="82"/>
        <v>0</v>
      </c>
      <c r="CJ30" s="28">
        <f t="shared" si="83"/>
        <v>10184.4</v>
      </c>
      <c r="CK30" s="28">
        <f t="shared" si="65"/>
        <v>0</v>
      </c>
      <c r="CL30" s="28">
        <f t="shared" si="84"/>
        <v>0</v>
      </c>
      <c r="CM30" s="28">
        <f t="shared" ref="CM30:CO30" si="95">SUM(AT30)</f>
        <v>0</v>
      </c>
      <c r="CN30" s="28">
        <f t="shared" si="95"/>
        <v>0</v>
      </c>
      <c r="CO30" s="28">
        <f t="shared" si="95"/>
        <v>0</v>
      </c>
      <c r="CP30" s="28">
        <f t="shared" si="67"/>
        <v>0</v>
      </c>
      <c r="CQ30" s="28">
        <f t="shared" si="85"/>
        <v>0</v>
      </c>
      <c r="CR30" s="28">
        <f t="shared" si="85"/>
        <v>0</v>
      </c>
      <c r="CS30" s="28">
        <f t="shared" si="85"/>
        <v>0</v>
      </c>
      <c r="CT30" s="28">
        <f t="shared" si="85"/>
        <v>0</v>
      </c>
      <c r="CU30" s="28">
        <f t="shared" si="69"/>
        <v>9832.1</v>
      </c>
      <c r="CV30" s="28">
        <f t="shared" si="86"/>
        <v>0</v>
      </c>
      <c r="CW30" s="28">
        <f t="shared" si="87"/>
        <v>1099.2</v>
      </c>
      <c r="CX30" s="28">
        <f t="shared" si="88"/>
        <v>0</v>
      </c>
      <c r="CY30" s="28">
        <f t="shared" si="89"/>
        <v>8732.9</v>
      </c>
      <c r="CZ30" s="28">
        <f t="shared" si="71"/>
        <v>0</v>
      </c>
      <c r="DA30" s="28">
        <f t="shared" si="90"/>
        <v>0</v>
      </c>
      <c r="DB30" s="28">
        <f t="shared" si="90"/>
        <v>0</v>
      </c>
      <c r="DC30" s="28">
        <f t="shared" si="90"/>
        <v>0</v>
      </c>
      <c r="DD30" s="28">
        <f t="shared" si="90"/>
        <v>0</v>
      </c>
      <c r="DE30" s="28">
        <f t="shared" si="73"/>
        <v>0</v>
      </c>
      <c r="DF30" s="28">
        <f t="shared" si="91"/>
        <v>0</v>
      </c>
      <c r="DG30" s="28">
        <f t="shared" si="91"/>
        <v>0</v>
      </c>
      <c r="DH30" s="28">
        <f t="shared" si="91"/>
        <v>0</v>
      </c>
      <c r="DI30" s="29">
        <f t="shared" si="91"/>
        <v>0</v>
      </c>
      <c r="DJ30" s="30" t="s">
        <v>151</v>
      </c>
    </row>
    <row r="31" spans="1:114" s="39" customFormat="1" ht="59.25" customHeight="1" x14ac:dyDescent="0.25">
      <c r="A31" s="75"/>
      <c r="B31" s="71"/>
      <c r="C31" s="71"/>
      <c r="D31" s="71"/>
      <c r="E31" s="71"/>
      <c r="F31" s="32" t="s">
        <v>152</v>
      </c>
      <c r="G31" s="33" t="s">
        <v>153</v>
      </c>
      <c r="H31" s="33" t="s">
        <v>154</v>
      </c>
      <c r="I31" s="33" t="s">
        <v>155</v>
      </c>
      <c r="J31" s="34"/>
      <c r="K31" s="34"/>
      <c r="L31" s="34"/>
      <c r="M31" s="34"/>
      <c r="N31" s="34"/>
      <c r="O31" s="34"/>
      <c r="P31" s="34"/>
      <c r="Q31" s="34"/>
      <c r="R31" s="34"/>
      <c r="S31" s="34"/>
      <c r="T31" s="34"/>
      <c r="U31" s="34"/>
      <c r="V31" s="34"/>
      <c r="W31" s="34"/>
      <c r="X31" s="34"/>
      <c r="Y31" s="34"/>
      <c r="Z31" s="71"/>
      <c r="AA31" s="71"/>
      <c r="AB31" s="71"/>
      <c r="AC31" s="73"/>
      <c r="AD31" s="71"/>
      <c r="AE31" s="71"/>
      <c r="AF31" s="71"/>
      <c r="AG31" s="71"/>
      <c r="AH31" s="35">
        <f t="shared" si="75"/>
        <v>2225.4</v>
      </c>
      <c r="AI31" s="35">
        <f t="shared" si="75"/>
        <v>2225.4</v>
      </c>
      <c r="AJ31" s="35">
        <v>0</v>
      </c>
      <c r="AK31" s="35">
        <v>0</v>
      </c>
      <c r="AL31" s="35">
        <v>1099.2</v>
      </c>
      <c r="AM31" s="35">
        <v>1099.2</v>
      </c>
      <c r="AN31" s="35">
        <v>0</v>
      </c>
      <c r="AO31" s="35">
        <v>0</v>
      </c>
      <c r="AP31" s="35">
        <v>1126.2</v>
      </c>
      <c r="AQ31" s="35">
        <v>1126.2</v>
      </c>
      <c r="AR31" s="35">
        <f t="shared" ref="AR31" si="96">SUM(AS31:AV31)</f>
        <v>0</v>
      </c>
      <c r="AS31" s="35">
        <v>0</v>
      </c>
      <c r="AT31" s="35">
        <v>0</v>
      </c>
      <c r="AU31" s="35">
        <v>0</v>
      </c>
      <c r="AV31" s="35">
        <v>0</v>
      </c>
      <c r="AW31" s="35">
        <f t="shared" ref="AW31" si="97">SUM(AX31:BA31)</f>
        <v>0</v>
      </c>
      <c r="AX31" s="35">
        <v>0</v>
      </c>
      <c r="AY31" s="35">
        <v>0</v>
      </c>
      <c r="AZ31" s="35">
        <v>0</v>
      </c>
      <c r="BA31" s="35">
        <v>0</v>
      </c>
      <c r="BB31" s="35">
        <f t="shared" ref="BB31" si="98">SUM(BC31:BF31)</f>
        <v>0</v>
      </c>
      <c r="BC31" s="35">
        <v>0</v>
      </c>
      <c r="BD31" s="35">
        <v>0</v>
      </c>
      <c r="BE31" s="35">
        <v>0</v>
      </c>
      <c r="BF31" s="35">
        <v>0</v>
      </c>
      <c r="BG31" s="35">
        <f t="shared" si="78"/>
        <v>2225.4</v>
      </c>
      <c r="BH31" s="35">
        <f t="shared" si="78"/>
        <v>2225.4</v>
      </c>
      <c r="BI31" s="35">
        <v>0</v>
      </c>
      <c r="BJ31" s="35">
        <v>0</v>
      </c>
      <c r="BK31" s="35">
        <v>1099.2</v>
      </c>
      <c r="BL31" s="35">
        <v>1099.2</v>
      </c>
      <c r="BM31" s="35">
        <v>0</v>
      </c>
      <c r="BN31" s="35">
        <v>0</v>
      </c>
      <c r="BO31" s="35">
        <v>1126.2</v>
      </c>
      <c r="BP31" s="35">
        <v>1126.2</v>
      </c>
      <c r="BQ31" s="35">
        <f t="shared" ref="BQ31" si="99">SUM(BR31:BU31)</f>
        <v>0</v>
      </c>
      <c r="BR31" s="35">
        <v>0</v>
      </c>
      <c r="BS31" s="35">
        <v>0</v>
      </c>
      <c r="BT31" s="35">
        <v>0</v>
      </c>
      <c r="BU31" s="35">
        <v>0</v>
      </c>
      <c r="BV31" s="35">
        <f t="shared" ref="BV31" si="100">SUM(BW31:BZ31)</f>
        <v>0</v>
      </c>
      <c r="BW31" s="35">
        <v>0</v>
      </c>
      <c r="BX31" s="35">
        <v>0</v>
      </c>
      <c r="BY31" s="35">
        <v>0</v>
      </c>
      <c r="BZ31" s="35">
        <v>0</v>
      </c>
      <c r="CA31" s="35">
        <f t="shared" ref="CA31" si="101">SUM(CB31:CE31)</f>
        <v>0</v>
      </c>
      <c r="CB31" s="35">
        <v>0</v>
      </c>
      <c r="CC31" s="35">
        <v>0</v>
      </c>
      <c r="CD31" s="35">
        <v>0</v>
      </c>
      <c r="CE31" s="35">
        <v>0</v>
      </c>
      <c r="CF31" s="36">
        <f t="shared" ref="CF31" si="102">SUM(CG31:CJ31)</f>
        <v>2225.4</v>
      </c>
      <c r="CG31" s="36">
        <f t="shared" si="80"/>
        <v>0</v>
      </c>
      <c r="CH31" s="36">
        <f t="shared" si="81"/>
        <v>1099.2</v>
      </c>
      <c r="CI31" s="36">
        <f t="shared" si="82"/>
        <v>0</v>
      </c>
      <c r="CJ31" s="36">
        <f t="shared" si="83"/>
        <v>1126.2</v>
      </c>
      <c r="CK31" s="36">
        <f t="shared" ref="CK31" si="103">SUM(CL31:CO31)</f>
        <v>0</v>
      </c>
      <c r="CL31" s="36">
        <f t="shared" ref="CL31" si="104">SUM(AS31)</f>
        <v>0</v>
      </c>
      <c r="CM31" s="36">
        <f t="shared" ref="CM31:CO31" si="105">SUM(AT31)</f>
        <v>0</v>
      </c>
      <c r="CN31" s="36">
        <f t="shared" si="105"/>
        <v>0</v>
      </c>
      <c r="CO31" s="36">
        <f t="shared" si="105"/>
        <v>0</v>
      </c>
      <c r="CP31" s="36">
        <f t="shared" ref="CP31" si="106">SUM(CQ31:CT31)</f>
        <v>0</v>
      </c>
      <c r="CQ31" s="36">
        <f t="shared" ref="CQ31" si="107">SUM(AX31)</f>
        <v>0</v>
      </c>
      <c r="CR31" s="36">
        <f t="shared" si="85"/>
        <v>0</v>
      </c>
      <c r="CS31" s="36">
        <f t="shared" si="85"/>
        <v>0</v>
      </c>
      <c r="CT31" s="36">
        <f t="shared" si="85"/>
        <v>0</v>
      </c>
      <c r="CU31" s="36">
        <f t="shared" ref="CU31" si="108">SUM(CV31:CY31)</f>
        <v>2225.4</v>
      </c>
      <c r="CV31" s="36">
        <f t="shared" ref="CV31" si="109">SUM(BJ31)</f>
        <v>0</v>
      </c>
      <c r="CW31" s="36">
        <f t="shared" si="87"/>
        <v>1099.2</v>
      </c>
      <c r="CX31" s="36">
        <f t="shared" si="88"/>
        <v>0</v>
      </c>
      <c r="CY31" s="36">
        <f t="shared" si="89"/>
        <v>1126.2</v>
      </c>
      <c r="CZ31" s="36">
        <f t="shared" ref="CZ31" si="110">SUM(DA31:DD31)</f>
        <v>0</v>
      </c>
      <c r="DA31" s="36">
        <f t="shared" ref="DA31" si="111">SUM(BR31)</f>
        <v>0</v>
      </c>
      <c r="DB31" s="36">
        <f t="shared" si="90"/>
        <v>0</v>
      </c>
      <c r="DC31" s="36">
        <f t="shared" si="90"/>
        <v>0</v>
      </c>
      <c r="DD31" s="36">
        <f t="shared" si="90"/>
        <v>0</v>
      </c>
      <c r="DE31" s="36">
        <f t="shared" ref="DE31" si="112">SUM(DF31:DI31)</f>
        <v>0</v>
      </c>
      <c r="DF31" s="36">
        <f t="shared" ref="DF31" si="113">SUM(BW31)</f>
        <v>0</v>
      </c>
      <c r="DG31" s="36">
        <f t="shared" si="91"/>
        <v>0</v>
      </c>
      <c r="DH31" s="36">
        <f t="shared" si="91"/>
        <v>0</v>
      </c>
      <c r="DI31" s="37">
        <f t="shared" si="91"/>
        <v>0</v>
      </c>
      <c r="DJ31" s="38"/>
    </row>
    <row r="32" spans="1:114" ht="67.5" x14ac:dyDescent="0.25">
      <c r="A32" s="18" t="s">
        <v>156</v>
      </c>
      <c r="B32" s="19" t="s">
        <v>157</v>
      </c>
      <c r="C32" s="19" t="s">
        <v>158</v>
      </c>
      <c r="D32" s="19" t="s">
        <v>159</v>
      </c>
      <c r="E32" s="19" t="s">
        <v>160</v>
      </c>
      <c r="F32" s="19"/>
      <c r="G32" s="19"/>
      <c r="H32" s="19"/>
      <c r="I32" s="19"/>
      <c r="J32" s="19"/>
      <c r="K32" s="19"/>
      <c r="L32" s="19"/>
      <c r="M32" s="19"/>
      <c r="N32" s="19"/>
      <c r="O32" s="19"/>
      <c r="P32" s="19"/>
      <c r="Q32" s="19"/>
      <c r="R32" s="19"/>
      <c r="S32" s="19"/>
      <c r="T32" s="19"/>
      <c r="U32" s="19"/>
      <c r="V32" s="19"/>
      <c r="W32" s="19" t="s">
        <v>161</v>
      </c>
      <c r="X32" s="19" t="s">
        <v>63</v>
      </c>
      <c r="Y32" s="19" t="s">
        <v>162</v>
      </c>
      <c r="Z32" s="19"/>
      <c r="AA32" s="19"/>
      <c r="AB32" s="19"/>
      <c r="AC32" s="27" t="s">
        <v>163</v>
      </c>
      <c r="AD32" s="19" t="s">
        <v>164</v>
      </c>
      <c r="AE32" s="19" t="s">
        <v>165</v>
      </c>
      <c r="AF32" s="19" t="s">
        <v>118</v>
      </c>
      <c r="AG32" s="19" t="s">
        <v>166</v>
      </c>
      <c r="AH32" s="13">
        <f t="shared" si="75"/>
        <v>3595</v>
      </c>
      <c r="AI32" s="13">
        <f t="shared" si="75"/>
        <v>19.100000000000001</v>
      </c>
      <c r="AJ32" s="13">
        <v>0</v>
      </c>
      <c r="AK32" s="13">
        <v>0</v>
      </c>
      <c r="AL32" s="13">
        <v>0</v>
      </c>
      <c r="AM32" s="13">
        <v>0</v>
      </c>
      <c r="AN32" s="13">
        <v>0</v>
      </c>
      <c r="AO32" s="13">
        <v>0</v>
      </c>
      <c r="AP32" s="13">
        <f>SUM(19.1+3575.9)</f>
        <v>3595</v>
      </c>
      <c r="AQ32" s="13">
        <v>19.100000000000001</v>
      </c>
      <c r="AR32" s="13">
        <f t="shared" si="52"/>
        <v>3613.4</v>
      </c>
      <c r="AS32" s="13">
        <v>0</v>
      </c>
      <c r="AT32" s="13">
        <v>0</v>
      </c>
      <c r="AU32" s="13">
        <v>0</v>
      </c>
      <c r="AV32" s="13">
        <v>3613.4</v>
      </c>
      <c r="AW32" s="13">
        <f t="shared" ref="AW32:AW39" si="114">SUM(AX32:BA32)</f>
        <v>0</v>
      </c>
      <c r="AX32" s="13">
        <v>0</v>
      </c>
      <c r="AY32" s="13">
        <v>0</v>
      </c>
      <c r="AZ32" s="13"/>
      <c r="BA32" s="13">
        <v>0</v>
      </c>
      <c r="BB32" s="13">
        <f t="shared" ref="BB32:BB39" si="115">SUM(BC32:BF32)</f>
        <v>0</v>
      </c>
      <c r="BC32" s="13">
        <v>0</v>
      </c>
      <c r="BD32" s="13">
        <v>0</v>
      </c>
      <c r="BE32" s="13">
        <v>0</v>
      </c>
      <c r="BF32" s="13">
        <v>0</v>
      </c>
      <c r="BG32" s="13">
        <f t="shared" si="78"/>
        <v>0</v>
      </c>
      <c r="BH32" s="13">
        <f t="shared" si="78"/>
        <v>0</v>
      </c>
      <c r="BI32" s="13">
        <v>0</v>
      </c>
      <c r="BJ32" s="13">
        <v>0</v>
      </c>
      <c r="BK32" s="13">
        <v>0</v>
      </c>
      <c r="BL32" s="13">
        <v>0</v>
      </c>
      <c r="BM32" s="13">
        <v>0</v>
      </c>
      <c r="BN32" s="13">
        <v>0</v>
      </c>
      <c r="BO32" s="13">
        <v>0</v>
      </c>
      <c r="BP32" s="13">
        <v>0</v>
      </c>
      <c r="BQ32" s="13">
        <f t="shared" si="58"/>
        <v>0.7</v>
      </c>
      <c r="BR32" s="13">
        <v>0</v>
      </c>
      <c r="BS32" s="13">
        <v>0</v>
      </c>
      <c r="BT32" s="13">
        <v>0</v>
      </c>
      <c r="BU32" s="13">
        <v>0.7</v>
      </c>
      <c r="BV32" s="13">
        <f t="shared" si="60"/>
        <v>0</v>
      </c>
      <c r="BW32" s="13">
        <v>0</v>
      </c>
      <c r="BX32" s="13">
        <v>0</v>
      </c>
      <c r="BY32" s="13"/>
      <c r="BZ32" s="13">
        <v>0</v>
      </c>
      <c r="CA32" s="13">
        <f t="shared" ref="CA32:CA39" si="116">SUM(CB32:CE32)</f>
        <v>0</v>
      </c>
      <c r="CB32" s="13">
        <v>0</v>
      </c>
      <c r="CC32" s="13">
        <v>0</v>
      </c>
      <c r="CD32" s="13">
        <v>0</v>
      </c>
      <c r="CE32" s="13">
        <v>0</v>
      </c>
      <c r="CF32" s="28">
        <f t="shared" si="63"/>
        <v>19.100000000000001</v>
      </c>
      <c r="CG32" s="28">
        <f t="shared" si="80"/>
        <v>0</v>
      </c>
      <c r="CH32" s="28">
        <f t="shared" si="81"/>
        <v>0</v>
      </c>
      <c r="CI32" s="28">
        <f t="shared" si="82"/>
        <v>0</v>
      </c>
      <c r="CJ32" s="28">
        <f t="shared" si="83"/>
        <v>19.100000000000001</v>
      </c>
      <c r="CK32" s="28">
        <f t="shared" si="65"/>
        <v>3613.4</v>
      </c>
      <c r="CL32" s="28">
        <f t="shared" si="84"/>
        <v>0</v>
      </c>
      <c r="CM32" s="28">
        <f t="shared" si="84"/>
        <v>0</v>
      </c>
      <c r="CN32" s="28">
        <f t="shared" si="84"/>
        <v>0</v>
      </c>
      <c r="CO32" s="28">
        <f t="shared" si="84"/>
        <v>3613.4</v>
      </c>
      <c r="CP32" s="28">
        <f t="shared" si="67"/>
        <v>0</v>
      </c>
      <c r="CQ32" s="28">
        <f t="shared" si="85"/>
        <v>0</v>
      </c>
      <c r="CR32" s="28">
        <f t="shared" si="85"/>
        <v>0</v>
      </c>
      <c r="CS32" s="28">
        <f t="shared" si="85"/>
        <v>0</v>
      </c>
      <c r="CT32" s="28">
        <f t="shared" si="85"/>
        <v>0</v>
      </c>
      <c r="CU32" s="28">
        <f t="shared" si="69"/>
        <v>0</v>
      </c>
      <c r="CV32" s="28">
        <f t="shared" si="86"/>
        <v>0</v>
      </c>
      <c r="CW32" s="28">
        <f t="shared" si="87"/>
        <v>0</v>
      </c>
      <c r="CX32" s="28">
        <f t="shared" si="88"/>
        <v>0</v>
      </c>
      <c r="CY32" s="28">
        <f t="shared" si="89"/>
        <v>0</v>
      </c>
      <c r="CZ32" s="28">
        <f t="shared" si="71"/>
        <v>0.7</v>
      </c>
      <c r="DA32" s="28">
        <f t="shared" si="90"/>
        <v>0</v>
      </c>
      <c r="DB32" s="28">
        <f t="shared" si="90"/>
        <v>0</v>
      </c>
      <c r="DC32" s="28">
        <f t="shared" si="90"/>
        <v>0</v>
      </c>
      <c r="DD32" s="28">
        <f t="shared" si="90"/>
        <v>0.7</v>
      </c>
      <c r="DE32" s="28">
        <f t="shared" si="73"/>
        <v>0</v>
      </c>
      <c r="DF32" s="28">
        <f t="shared" si="91"/>
        <v>0</v>
      </c>
      <c r="DG32" s="28">
        <f t="shared" si="91"/>
        <v>0</v>
      </c>
      <c r="DH32" s="28">
        <f t="shared" si="91"/>
        <v>0</v>
      </c>
      <c r="DI32" s="29">
        <f t="shared" si="91"/>
        <v>0</v>
      </c>
      <c r="DJ32" s="30" t="s">
        <v>361</v>
      </c>
    </row>
    <row r="33" spans="1:114" ht="67.5" x14ac:dyDescent="0.25">
      <c r="A33" s="18" t="s">
        <v>167</v>
      </c>
      <c r="B33" s="19" t="s">
        <v>168</v>
      </c>
      <c r="C33" s="19" t="s">
        <v>158</v>
      </c>
      <c r="D33" s="19" t="s">
        <v>159</v>
      </c>
      <c r="E33" s="19" t="s">
        <v>160</v>
      </c>
      <c r="F33" s="19"/>
      <c r="G33" s="19"/>
      <c r="H33" s="19"/>
      <c r="I33" s="19"/>
      <c r="J33" s="19"/>
      <c r="K33" s="19"/>
      <c r="L33" s="19"/>
      <c r="M33" s="19"/>
      <c r="N33" s="19"/>
      <c r="O33" s="19"/>
      <c r="P33" s="19"/>
      <c r="Q33" s="19"/>
      <c r="R33" s="19"/>
      <c r="S33" s="19"/>
      <c r="T33" s="19"/>
      <c r="U33" s="19"/>
      <c r="V33" s="19"/>
      <c r="W33" s="19" t="s">
        <v>161</v>
      </c>
      <c r="X33" s="19" t="s">
        <v>63</v>
      </c>
      <c r="Y33" s="19" t="s">
        <v>162</v>
      </c>
      <c r="Z33" s="19"/>
      <c r="AA33" s="19"/>
      <c r="AB33" s="19"/>
      <c r="AC33" s="27" t="s">
        <v>163</v>
      </c>
      <c r="AD33" s="19" t="s">
        <v>164</v>
      </c>
      <c r="AE33" s="19" t="s">
        <v>165</v>
      </c>
      <c r="AF33" s="19" t="s">
        <v>118</v>
      </c>
      <c r="AG33" s="19" t="s">
        <v>166</v>
      </c>
      <c r="AH33" s="13">
        <f t="shared" si="75"/>
        <v>140</v>
      </c>
      <c r="AI33" s="13">
        <f t="shared" si="75"/>
        <v>140</v>
      </c>
      <c r="AJ33" s="13">
        <v>0</v>
      </c>
      <c r="AK33" s="13">
        <v>0</v>
      </c>
      <c r="AL33" s="13">
        <v>0</v>
      </c>
      <c r="AM33" s="13">
        <v>0</v>
      </c>
      <c r="AN33" s="13">
        <v>0</v>
      </c>
      <c r="AO33" s="13">
        <v>0</v>
      </c>
      <c r="AP33" s="13">
        <v>140</v>
      </c>
      <c r="AQ33" s="13">
        <v>140</v>
      </c>
      <c r="AR33" s="13">
        <f t="shared" si="52"/>
        <v>40</v>
      </c>
      <c r="AS33" s="13">
        <v>0</v>
      </c>
      <c r="AT33" s="13">
        <v>0</v>
      </c>
      <c r="AU33" s="13">
        <v>0</v>
      </c>
      <c r="AV33" s="13">
        <v>40</v>
      </c>
      <c r="AW33" s="13">
        <f t="shared" si="114"/>
        <v>40.4</v>
      </c>
      <c r="AX33" s="13">
        <v>0</v>
      </c>
      <c r="AY33" s="13">
        <v>0</v>
      </c>
      <c r="AZ33" s="13"/>
      <c r="BA33" s="13">
        <v>40.4</v>
      </c>
      <c r="BB33" s="13">
        <f t="shared" si="115"/>
        <v>40.9</v>
      </c>
      <c r="BC33" s="13">
        <v>0</v>
      </c>
      <c r="BD33" s="13">
        <v>0</v>
      </c>
      <c r="BE33" s="13">
        <v>0</v>
      </c>
      <c r="BF33" s="13">
        <v>40.9</v>
      </c>
      <c r="BG33" s="13">
        <f t="shared" si="78"/>
        <v>140</v>
      </c>
      <c r="BH33" s="13">
        <f t="shared" si="78"/>
        <v>140</v>
      </c>
      <c r="BI33" s="13">
        <v>0</v>
      </c>
      <c r="BJ33" s="13">
        <v>0</v>
      </c>
      <c r="BK33" s="13">
        <v>0</v>
      </c>
      <c r="BL33" s="13">
        <v>0</v>
      </c>
      <c r="BM33" s="13">
        <v>0</v>
      </c>
      <c r="BN33" s="13">
        <v>0</v>
      </c>
      <c r="BO33" s="13">
        <v>140</v>
      </c>
      <c r="BP33" s="13">
        <v>140</v>
      </c>
      <c r="BQ33" s="13">
        <f t="shared" si="58"/>
        <v>40</v>
      </c>
      <c r="BR33" s="13">
        <v>0</v>
      </c>
      <c r="BS33" s="13">
        <v>0</v>
      </c>
      <c r="BT33" s="13">
        <v>0</v>
      </c>
      <c r="BU33" s="13">
        <v>40</v>
      </c>
      <c r="BV33" s="13">
        <f t="shared" si="60"/>
        <v>40.4</v>
      </c>
      <c r="BW33" s="13">
        <v>0</v>
      </c>
      <c r="BX33" s="13">
        <v>0</v>
      </c>
      <c r="BY33" s="13"/>
      <c r="BZ33" s="13">
        <v>40.4</v>
      </c>
      <c r="CA33" s="13">
        <f t="shared" si="116"/>
        <v>40.9</v>
      </c>
      <c r="CB33" s="13">
        <v>0</v>
      </c>
      <c r="CC33" s="13">
        <v>0</v>
      </c>
      <c r="CD33" s="13">
        <v>0</v>
      </c>
      <c r="CE33" s="13">
        <v>40.9</v>
      </c>
      <c r="CF33" s="28">
        <f t="shared" si="63"/>
        <v>140</v>
      </c>
      <c r="CG33" s="28">
        <f t="shared" si="80"/>
        <v>0</v>
      </c>
      <c r="CH33" s="28">
        <f t="shared" si="81"/>
        <v>0</v>
      </c>
      <c r="CI33" s="28">
        <f t="shared" si="82"/>
        <v>0</v>
      </c>
      <c r="CJ33" s="28">
        <f t="shared" si="83"/>
        <v>140</v>
      </c>
      <c r="CK33" s="28">
        <f t="shared" si="65"/>
        <v>40</v>
      </c>
      <c r="CL33" s="28">
        <f t="shared" si="84"/>
        <v>0</v>
      </c>
      <c r="CM33" s="28">
        <f t="shared" si="84"/>
        <v>0</v>
      </c>
      <c r="CN33" s="28">
        <f t="shared" si="84"/>
        <v>0</v>
      </c>
      <c r="CO33" s="28">
        <f t="shared" si="84"/>
        <v>40</v>
      </c>
      <c r="CP33" s="28">
        <f t="shared" si="67"/>
        <v>40.4</v>
      </c>
      <c r="CQ33" s="28">
        <f t="shared" si="85"/>
        <v>0</v>
      </c>
      <c r="CR33" s="28">
        <f t="shared" si="85"/>
        <v>0</v>
      </c>
      <c r="CS33" s="28">
        <f t="shared" si="85"/>
        <v>0</v>
      </c>
      <c r="CT33" s="28">
        <f t="shared" si="85"/>
        <v>40.4</v>
      </c>
      <c r="CU33" s="28">
        <f t="shared" si="69"/>
        <v>140</v>
      </c>
      <c r="CV33" s="28">
        <f t="shared" si="86"/>
        <v>0</v>
      </c>
      <c r="CW33" s="28">
        <f t="shared" si="87"/>
        <v>0</v>
      </c>
      <c r="CX33" s="28">
        <f t="shared" si="88"/>
        <v>0</v>
      </c>
      <c r="CY33" s="28">
        <f t="shared" si="89"/>
        <v>140</v>
      </c>
      <c r="CZ33" s="28">
        <f t="shared" si="71"/>
        <v>40</v>
      </c>
      <c r="DA33" s="28">
        <f t="shared" si="90"/>
        <v>0</v>
      </c>
      <c r="DB33" s="28">
        <f t="shared" si="90"/>
        <v>0</v>
      </c>
      <c r="DC33" s="28">
        <f t="shared" si="90"/>
        <v>0</v>
      </c>
      <c r="DD33" s="28">
        <f t="shared" si="90"/>
        <v>40</v>
      </c>
      <c r="DE33" s="28">
        <f t="shared" si="73"/>
        <v>40.4</v>
      </c>
      <c r="DF33" s="28">
        <f t="shared" si="91"/>
        <v>0</v>
      </c>
      <c r="DG33" s="28">
        <f t="shared" si="91"/>
        <v>0</v>
      </c>
      <c r="DH33" s="28">
        <f t="shared" si="91"/>
        <v>0</v>
      </c>
      <c r="DI33" s="29">
        <f t="shared" si="91"/>
        <v>40.4</v>
      </c>
      <c r="DJ33" s="30" t="s">
        <v>67</v>
      </c>
    </row>
    <row r="34" spans="1:114" ht="67.5" x14ac:dyDescent="0.25">
      <c r="A34" s="18" t="s">
        <v>169</v>
      </c>
      <c r="B34" s="19" t="s">
        <v>170</v>
      </c>
      <c r="C34" s="19" t="s">
        <v>171</v>
      </c>
      <c r="D34" s="19" t="s">
        <v>172</v>
      </c>
      <c r="E34" s="19" t="s">
        <v>173</v>
      </c>
      <c r="F34" s="19"/>
      <c r="G34" s="19"/>
      <c r="H34" s="19"/>
      <c r="I34" s="19"/>
      <c r="J34" s="19"/>
      <c r="K34" s="19"/>
      <c r="L34" s="19"/>
      <c r="M34" s="19"/>
      <c r="N34" s="19"/>
      <c r="O34" s="19"/>
      <c r="P34" s="19"/>
      <c r="Q34" s="19"/>
      <c r="R34" s="19"/>
      <c r="S34" s="19"/>
      <c r="T34" s="19"/>
      <c r="U34" s="19"/>
      <c r="V34" s="19"/>
      <c r="W34" s="19" t="s">
        <v>174</v>
      </c>
      <c r="X34" s="19" t="s">
        <v>63</v>
      </c>
      <c r="Y34" s="19" t="s">
        <v>175</v>
      </c>
      <c r="Z34" s="27" t="s">
        <v>176</v>
      </c>
      <c r="AA34" s="19" t="s">
        <v>63</v>
      </c>
      <c r="AB34" s="19" t="s">
        <v>177</v>
      </c>
      <c r="AC34" s="27" t="s">
        <v>178</v>
      </c>
      <c r="AD34" s="19" t="s">
        <v>179</v>
      </c>
      <c r="AE34" s="19" t="s">
        <v>180</v>
      </c>
      <c r="AF34" s="19" t="s">
        <v>80</v>
      </c>
      <c r="AG34" s="19" t="s">
        <v>131</v>
      </c>
      <c r="AH34" s="13">
        <f t="shared" si="75"/>
        <v>7621.9</v>
      </c>
      <c r="AI34" s="13">
        <f t="shared" si="75"/>
        <v>7621.9</v>
      </c>
      <c r="AJ34" s="13">
        <v>0</v>
      </c>
      <c r="AK34" s="13">
        <v>0</v>
      </c>
      <c r="AL34" s="13">
        <v>554.5</v>
      </c>
      <c r="AM34" s="13">
        <v>554.5</v>
      </c>
      <c r="AN34" s="13">
        <v>0</v>
      </c>
      <c r="AO34" s="13">
        <v>0</v>
      </c>
      <c r="AP34" s="13">
        <f>SUM(7621.9-554.5)</f>
        <v>7067.4</v>
      </c>
      <c r="AQ34" s="13">
        <f>SUM(7621.9-554.5)</f>
        <v>7067.4</v>
      </c>
      <c r="AR34" s="13">
        <f t="shared" si="52"/>
        <v>3877.1</v>
      </c>
      <c r="AS34" s="13">
        <v>0</v>
      </c>
      <c r="AT34" s="13">
        <v>0</v>
      </c>
      <c r="AU34" s="13">
        <v>0</v>
      </c>
      <c r="AV34" s="13">
        <v>3877.1</v>
      </c>
      <c r="AW34" s="13">
        <f t="shared" si="114"/>
        <v>3620.2</v>
      </c>
      <c r="AX34" s="13">
        <v>0</v>
      </c>
      <c r="AY34" s="13">
        <v>0</v>
      </c>
      <c r="AZ34" s="13"/>
      <c r="BA34" s="13">
        <v>3620.2</v>
      </c>
      <c r="BB34" s="13">
        <f t="shared" si="115"/>
        <v>3694.1</v>
      </c>
      <c r="BC34" s="13">
        <v>0</v>
      </c>
      <c r="BD34" s="13">
        <v>0</v>
      </c>
      <c r="BE34" s="13">
        <v>0</v>
      </c>
      <c r="BF34" s="13">
        <v>3694.1</v>
      </c>
      <c r="BG34" s="13">
        <f t="shared" si="78"/>
        <v>3005.1</v>
      </c>
      <c r="BH34" s="13">
        <f t="shared" si="78"/>
        <v>3005.1</v>
      </c>
      <c r="BI34" s="13">
        <v>0</v>
      </c>
      <c r="BJ34" s="13">
        <v>0</v>
      </c>
      <c r="BK34" s="13">
        <v>379.2</v>
      </c>
      <c r="BL34" s="13">
        <v>379.2</v>
      </c>
      <c r="BM34" s="13">
        <v>0</v>
      </c>
      <c r="BN34" s="13">
        <v>0</v>
      </c>
      <c r="BO34" s="13">
        <f>SUM(3005.1-379.2)</f>
        <v>2625.9</v>
      </c>
      <c r="BP34" s="13">
        <f>SUM(3005.1-379.2)</f>
        <v>2625.9</v>
      </c>
      <c r="BQ34" s="13">
        <f t="shared" si="58"/>
        <v>2986.5</v>
      </c>
      <c r="BR34" s="13">
        <v>0</v>
      </c>
      <c r="BS34" s="13">
        <v>0</v>
      </c>
      <c r="BT34" s="13">
        <v>0</v>
      </c>
      <c r="BU34" s="13">
        <v>2986.5</v>
      </c>
      <c r="BV34" s="13">
        <f t="shared" si="60"/>
        <v>3620.2</v>
      </c>
      <c r="BW34" s="13">
        <v>0</v>
      </c>
      <c r="BX34" s="13">
        <v>0</v>
      </c>
      <c r="BY34" s="13"/>
      <c r="BZ34" s="13">
        <v>3620.2</v>
      </c>
      <c r="CA34" s="13">
        <f t="shared" si="116"/>
        <v>3694.1</v>
      </c>
      <c r="CB34" s="13">
        <v>0</v>
      </c>
      <c r="CC34" s="13">
        <v>0</v>
      </c>
      <c r="CD34" s="13">
        <v>0</v>
      </c>
      <c r="CE34" s="13">
        <v>3694.1</v>
      </c>
      <c r="CF34" s="28">
        <f t="shared" si="63"/>
        <v>7621.9</v>
      </c>
      <c r="CG34" s="28">
        <f t="shared" si="80"/>
        <v>0</v>
      </c>
      <c r="CH34" s="28">
        <f t="shared" si="81"/>
        <v>554.5</v>
      </c>
      <c r="CI34" s="28">
        <f t="shared" si="82"/>
        <v>0</v>
      </c>
      <c r="CJ34" s="28">
        <f t="shared" si="83"/>
        <v>7067.4</v>
      </c>
      <c r="CK34" s="28">
        <f t="shared" si="65"/>
        <v>3877.1</v>
      </c>
      <c r="CL34" s="28">
        <f t="shared" si="84"/>
        <v>0</v>
      </c>
      <c r="CM34" s="28">
        <f t="shared" si="84"/>
        <v>0</v>
      </c>
      <c r="CN34" s="28">
        <f t="shared" si="84"/>
        <v>0</v>
      </c>
      <c r="CO34" s="28">
        <f t="shared" si="84"/>
        <v>3877.1</v>
      </c>
      <c r="CP34" s="28">
        <f t="shared" si="67"/>
        <v>3620.2</v>
      </c>
      <c r="CQ34" s="28">
        <f t="shared" si="85"/>
        <v>0</v>
      </c>
      <c r="CR34" s="28">
        <f t="shared" si="85"/>
        <v>0</v>
      </c>
      <c r="CS34" s="28">
        <f t="shared" si="85"/>
        <v>0</v>
      </c>
      <c r="CT34" s="28">
        <f t="shared" si="85"/>
        <v>3620.2</v>
      </c>
      <c r="CU34" s="28">
        <f t="shared" si="69"/>
        <v>3005.1</v>
      </c>
      <c r="CV34" s="28">
        <f t="shared" si="86"/>
        <v>0</v>
      </c>
      <c r="CW34" s="28">
        <f t="shared" si="87"/>
        <v>379.2</v>
      </c>
      <c r="CX34" s="28">
        <f t="shared" si="88"/>
        <v>0</v>
      </c>
      <c r="CY34" s="28">
        <f t="shared" si="89"/>
        <v>2625.9</v>
      </c>
      <c r="CZ34" s="28">
        <f t="shared" si="71"/>
        <v>2986.5</v>
      </c>
      <c r="DA34" s="28">
        <f t="shared" si="90"/>
        <v>0</v>
      </c>
      <c r="DB34" s="28">
        <f t="shared" si="90"/>
        <v>0</v>
      </c>
      <c r="DC34" s="28">
        <f t="shared" si="90"/>
        <v>0</v>
      </c>
      <c r="DD34" s="28">
        <f t="shared" si="90"/>
        <v>2986.5</v>
      </c>
      <c r="DE34" s="28">
        <f t="shared" si="73"/>
        <v>3620.2</v>
      </c>
      <c r="DF34" s="28">
        <f t="shared" si="91"/>
        <v>0</v>
      </c>
      <c r="DG34" s="28">
        <f t="shared" si="91"/>
        <v>0</v>
      </c>
      <c r="DH34" s="28">
        <f t="shared" si="91"/>
        <v>0</v>
      </c>
      <c r="DI34" s="29">
        <f t="shared" si="91"/>
        <v>3620.2</v>
      </c>
      <c r="DJ34" s="30" t="s">
        <v>67</v>
      </c>
    </row>
    <row r="35" spans="1:114" ht="90" x14ac:dyDescent="0.25">
      <c r="A35" s="31" t="s">
        <v>181</v>
      </c>
      <c r="B35" s="19" t="s">
        <v>182</v>
      </c>
      <c r="C35" s="19" t="s">
        <v>59</v>
      </c>
      <c r="D35" s="19" t="s">
        <v>183</v>
      </c>
      <c r="E35" s="19" t="s">
        <v>61</v>
      </c>
      <c r="F35" s="19"/>
      <c r="G35" s="19"/>
      <c r="H35" s="19"/>
      <c r="I35" s="19"/>
      <c r="J35" s="19"/>
      <c r="K35" s="19"/>
      <c r="L35" s="19"/>
      <c r="M35" s="19"/>
      <c r="N35" s="19"/>
      <c r="O35" s="19"/>
      <c r="P35" s="19"/>
      <c r="Q35" s="19"/>
      <c r="R35" s="19"/>
      <c r="S35" s="19"/>
      <c r="T35" s="19"/>
      <c r="U35" s="19"/>
      <c r="V35" s="19"/>
      <c r="W35" s="19"/>
      <c r="X35" s="19"/>
      <c r="Y35" s="19"/>
      <c r="Z35" s="19" t="s">
        <v>184</v>
      </c>
      <c r="AA35" s="19" t="s">
        <v>63</v>
      </c>
      <c r="AB35" s="19" t="s">
        <v>185</v>
      </c>
      <c r="AC35" s="27" t="s">
        <v>178</v>
      </c>
      <c r="AD35" s="19" t="s">
        <v>179</v>
      </c>
      <c r="AE35" s="19" t="s">
        <v>180</v>
      </c>
      <c r="AF35" s="19" t="s">
        <v>186</v>
      </c>
      <c r="AG35" s="19" t="s">
        <v>131</v>
      </c>
      <c r="AH35" s="13">
        <f t="shared" si="75"/>
        <v>21329.1</v>
      </c>
      <c r="AI35" s="13">
        <f t="shared" si="75"/>
        <v>20992.400000000001</v>
      </c>
      <c r="AJ35" s="13">
        <v>2912.5</v>
      </c>
      <c r="AK35" s="13">
        <v>2906</v>
      </c>
      <c r="AL35" s="13">
        <f>SUM(9587.5+195.3+158.5)</f>
        <v>9941.2999999999993</v>
      </c>
      <c r="AM35" s="13">
        <f>SUM(9566.3+195.3+158.5)</f>
        <v>9920.0999999999985</v>
      </c>
      <c r="AN35" s="13">
        <v>0</v>
      </c>
      <c r="AO35" s="13">
        <v>0</v>
      </c>
      <c r="AP35" s="13">
        <f>SUM(21329.1-2912.5-9941.3)</f>
        <v>8475.2999999999993</v>
      </c>
      <c r="AQ35" s="13">
        <f>SUM(20992.4-2906-9920.1)</f>
        <v>8166.3000000000011</v>
      </c>
      <c r="AR35" s="13">
        <f t="shared" si="52"/>
        <v>8151.6</v>
      </c>
      <c r="AS35" s="13">
        <v>0</v>
      </c>
      <c r="AT35" s="13">
        <v>905.1</v>
      </c>
      <c r="AU35" s="13">
        <v>0</v>
      </c>
      <c r="AV35" s="13">
        <v>7246.5</v>
      </c>
      <c r="AW35" s="13">
        <f t="shared" si="114"/>
        <v>8057.8</v>
      </c>
      <c r="AX35" s="13">
        <v>0</v>
      </c>
      <c r="AY35" s="13">
        <v>0</v>
      </c>
      <c r="AZ35" s="13"/>
      <c r="BA35" s="13">
        <f>SUM(7995.1+62.7)</f>
        <v>8057.8</v>
      </c>
      <c r="BB35" s="13">
        <f t="shared" si="115"/>
        <v>8444.6</v>
      </c>
      <c r="BC35" s="13">
        <v>0</v>
      </c>
      <c r="BD35" s="13">
        <v>0</v>
      </c>
      <c r="BE35" s="13">
        <v>0</v>
      </c>
      <c r="BF35" s="13">
        <f>SUM(8381.9+62.7)</f>
        <v>8444.6</v>
      </c>
      <c r="BG35" s="13">
        <f t="shared" si="78"/>
        <v>20882.7</v>
      </c>
      <c r="BH35" s="13">
        <f t="shared" si="78"/>
        <v>20546</v>
      </c>
      <c r="BI35" s="13">
        <v>2912.5</v>
      </c>
      <c r="BJ35" s="13">
        <v>2906</v>
      </c>
      <c r="BK35" s="13">
        <f>SUM(9587.5+195.3)</f>
        <v>9782.7999999999993</v>
      </c>
      <c r="BL35" s="13">
        <f>SUM(9566.3+195.3)</f>
        <v>9761.5999999999985</v>
      </c>
      <c r="BM35" s="13">
        <v>0</v>
      </c>
      <c r="BN35" s="13">
        <v>0</v>
      </c>
      <c r="BO35" s="13">
        <f>SUM(20882.7-2912.5-9782.8)</f>
        <v>8187.4000000000015</v>
      </c>
      <c r="BP35" s="13">
        <f>SUM(20546-2906-9761.6)</f>
        <v>7878.4</v>
      </c>
      <c r="BQ35" s="13">
        <f t="shared" si="58"/>
        <v>8151.6</v>
      </c>
      <c r="BR35" s="13">
        <v>0</v>
      </c>
      <c r="BS35" s="13">
        <v>905.1</v>
      </c>
      <c r="BT35" s="13">
        <v>0</v>
      </c>
      <c r="BU35" s="13">
        <v>7246.5</v>
      </c>
      <c r="BV35" s="13">
        <f t="shared" si="60"/>
        <v>8057.8</v>
      </c>
      <c r="BW35" s="13">
        <v>0</v>
      </c>
      <c r="BX35" s="13">
        <v>0</v>
      </c>
      <c r="BY35" s="13"/>
      <c r="BZ35" s="13">
        <f>SUM(7995.1+62.7)</f>
        <v>8057.8</v>
      </c>
      <c r="CA35" s="13">
        <f t="shared" si="116"/>
        <v>8444.6</v>
      </c>
      <c r="CB35" s="13">
        <v>0</v>
      </c>
      <c r="CC35" s="13">
        <v>0</v>
      </c>
      <c r="CD35" s="13">
        <v>0</v>
      </c>
      <c r="CE35" s="13">
        <f>SUM(8381.9+62.7)</f>
        <v>8444.6</v>
      </c>
      <c r="CF35" s="28">
        <f t="shared" si="63"/>
        <v>20992.400000000001</v>
      </c>
      <c r="CG35" s="28">
        <f t="shared" si="80"/>
        <v>2906</v>
      </c>
      <c r="CH35" s="28">
        <f t="shared" si="81"/>
        <v>9920.0999999999985</v>
      </c>
      <c r="CI35" s="28">
        <f t="shared" si="82"/>
        <v>0</v>
      </c>
      <c r="CJ35" s="28">
        <f t="shared" si="83"/>
        <v>8166.3000000000011</v>
      </c>
      <c r="CK35" s="28">
        <f t="shared" si="65"/>
        <v>8151.6</v>
      </c>
      <c r="CL35" s="28">
        <f t="shared" si="84"/>
        <v>0</v>
      </c>
      <c r="CM35" s="28">
        <f t="shared" si="84"/>
        <v>905.1</v>
      </c>
      <c r="CN35" s="28">
        <f t="shared" si="84"/>
        <v>0</v>
      </c>
      <c r="CO35" s="28">
        <f t="shared" si="84"/>
        <v>7246.5</v>
      </c>
      <c r="CP35" s="28">
        <f t="shared" si="67"/>
        <v>8057.8</v>
      </c>
      <c r="CQ35" s="28">
        <f t="shared" si="85"/>
        <v>0</v>
      </c>
      <c r="CR35" s="28">
        <f t="shared" si="85"/>
        <v>0</v>
      </c>
      <c r="CS35" s="28">
        <f t="shared" si="85"/>
        <v>0</v>
      </c>
      <c r="CT35" s="28">
        <f t="shared" si="85"/>
        <v>8057.8</v>
      </c>
      <c r="CU35" s="28">
        <f t="shared" si="69"/>
        <v>20546</v>
      </c>
      <c r="CV35" s="28">
        <f t="shared" si="86"/>
        <v>2906</v>
      </c>
      <c r="CW35" s="28">
        <f t="shared" si="87"/>
        <v>9761.5999999999985</v>
      </c>
      <c r="CX35" s="28">
        <f t="shared" si="88"/>
        <v>0</v>
      </c>
      <c r="CY35" s="28">
        <f t="shared" si="89"/>
        <v>7878.4</v>
      </c>
      <c r="CZ35" s="28">
        <f t="shared" si="71"/>
        <v>8151.6</v>
      </c>
      <c r="DA35" s="28">
        <f t="shared" si="90"/>
        <v>0</v>
      </c>
      <c r="DB35" s="28">
        <f t="shared" si="90"/>
        <v>905.1</v>
      </c>
      <c r="DC35" s="28">
        <f t="shared" si="90"/>
        <v>0</v>
      </c>
      <c r="DD35" s="28">
        <f t="shared" si="90"/>
        <v>7246.5</v>
      </c>
      <c r="DE35" s="28">
        <f t="shared" si="73"/>
        <v>8057.8</v>
      </c>
      <c r="DF35" s="28">
        <f t="shared" si="91"/>
        <v>0</v>
      </c>
      <c r="DG35" s="28">
        <f t="shared" si="91"/>
        <v>0</v>
      </c>
      <c r="DH35" s="28">
        <f t="shared" si="91"/>
        <v>0</v>
      </c>
      <c r="DI35" s="29">
        <f t="shared" si="91"/>
        <v>8057.8</v>
      </c>
      <c r="DJ35" s="30" t="s">
        <v>138</v>
      </c>
    </row>
    <row r="36" spans="1:114" ht="303.75" x14ac:dyDescent="0.25">
      <c r="A36" s="31" t="s">
        <v>187</v>
      </c>
      <c r="B36" s="19" t="s">
        <v>188</v>
      </c>
      <c r="C36" s="19" t="s">
        <v>189</v>
      </c>
      <c r="D36" s="19" t="s">
        <v>190</v>
      </c>
      <c r="E36" s="19" t="s">
        <v>191</v>
      </c>
      <c r="F36" s="19"/>
      <c r="G36" s="19"/>
      <c r="H36" s="19"/>
      <c r="I36" s="19"/>
      <c r="J36" s="19"/>
      <c r="K36" s="19"/>
      <c r="L36" s="19"/>
      <c r="M36" s="19"/>
      <c r="N36" s="19"/>
      <c r="O36" s="19"/>
      <c r="P36" s="19"/>
      <c r="Q36" s="19"/>
      <c r="R36" s="19"/>
      <c r="S36" s="19"/>
      <c r="T36" s="19"/>
      <c r="U36" s="19"/>
      <c r="V36" s="19"/>
      <c r="W36" s="19" t="s">
        <v>192</v>
      </c>
      <c r="X36" s="19" t="s">
        <v>63</v>
      </c>
      <c r="Y36" s="19" t="s">
        <v>193</v>
      </c>
      <c r="Z36" s="19" t="s">
        <v>184</v>
      </c>
      <c r="AA36" s="19" t="s">
        <v>63</v>
      </c>
      <c r="AB36" s="19" t="s">
        <v>185</v>
      </c>
      <c r="AC36" s="27" t="s">
        <v>194</v>
      </c>
      <c r="AD36" s="19" t="s">
        <v>195</v>
      </c>
      <c r="AE36" s="19" t="s">
        <v>196</v>
      </c>
      <c r="AF36" s="19" t="s">
        <v>197</v>
      </c>
      <c r="AG36" s="19" t="s">
        <v>198</v>
      </c>
      <c r="AH36" s="13">
        <f t="shared" si="75"/>
        <v>810</v>
      </c>
      <c r="AI36" s="13">
        <f t="shared" si="75"/>
        <v>0</v>
      </c>
      <c r="AJ36" s="13">
        <v>0</v>
      </c>
      <c r="AK36" s="13">
        <v>0</v>
      </c>
      <c r="AL36" s="13">
        <v>0</v>
      </c>
      <c r="AM36" s="13">
        <v>0</v>
      </c>
      <c r="AN36" s="13">
        <v>0</v>
      </c>
      <c r="AO36" s="13">
        <v>0</v>
      </c>
      <c r="AP36" s="13">
        <v>810</v>
      </c>
      <c r="AQ36" s="13">
        <v>0</v>
      </c>
      <c r="AR36" s="13">
        <f t="shared" si="52"/>
        <v>3352.2000000000003</v>
      </c>
      <c r="AS36" s="13">
        <v>0</v>
      </c>
      <c r="AT36" s="13">
        <v>587.4</v>
      </c>
      <c r="AU36" s="13">
        <v>0</v>
      </c>
      <c r="AV36" s="13">
        <v>2764.8</v>
      </c>
      <c r="AW36" s="13">
        <f t="shared" si="114"/>
        <v>0</v>
      </c>
      <c r="AX36" s="13">
        <v>0</v>
      </c>
      <c r="AY36" s="13">
        <v>0</v>
      </c>
      <c r="AZ36" s="13"/>
      <c r="BA36" s="13">
        <v>0</v>
      </c>
      <c r="BB36" s="13">
        <f t="shared" si="115"/>
        <v>0</v>
      </c>
      <c r="BC36" s="13">
        <v>0</v>
      </c>
      <c r="BD36" s="13">
        <v>0</v>
      </c>
      <c r="BE36" s="13">
        <v>0</v>
      </c>
      <c r="BF36" s="13">
        <v>0</v>
      </c>
      <c r="BG36" s="13">
        <f t="shared" si="78"/>
        <v>810</v>
      </c>
      <c r="BH36" s="13">
        <f t="shared" si="78"/>
        <v>0</v>
      </c>
      <c r="BI36" s="13">
        <v>0</v>
      </c>
      <c r="BJ36" s="13">
        <v>0</v>
      </c>
      <c r="BK36" s="13">
        <v>0</v>
      </c>
      <c r="BL36" s="13">
        <v>0</v>
      </c>
      <c r="BM36" s="13">
        <v>0</v>
      </c>
      <c r="BN36" s="13">
        <v>0</v>
      </c>
      <c r="BO36" s="13">
        <v>810</v>
      </c>
      <c r="BP36" s="13">
        <v>0</v>
      </c>
      <c r="BQ36" s="13">
        <f t="shared" si="58"/>
        <v>3352.2000000000003</v>
      </c>
      <c r="BR36" s="13">
        <v>0</v>
      </c>
      <c r="BS36" s="13">
        <v>587.4</v>
      </c>
      <c r="BT36" s="13">
        <v>0</v>
      </c>
      <c r="BU36" s="13">
        <v>2764.8</v>
      </c>
      <c r="BV36" s="13">
        <f t="shared" si="60"/>
        <v>0</v>
      </c>
      <c r="BW36" s="13">
        <v>0</v>
      </c>
      <c r="BX36" s="13">
        <v>0</v>
      </c>
      <c r="BY36" s="13"/>
      <c r="BZ36" s="13">
        <v>0</v>
      </c>
      <c r="CA36" s="13">
        <f t="shared" si="116"/>
        <v>0</v>
      </c>
      <c r="CB36" s="13">
        <v>0</v>
      </c>
      <c r="CC36" s="13">
        <v>0</v>
      </c>
      <c r="CD36" s="13">
        <v>0</v>
      </c>
      <c r="CE36" s="13">
        <v>0</v>
      </c>
      <c r="CF36" s="28">
        <f t="shared" si="63"/>
        <v>0</v>
      </c>
      <c r="CG36" s="28">
        <f t="shared" si="80"/>
        <v>0</v>
      </c>
      <c r="CH36" s="28">
        <f t="shared" si="81"/>
        <v>0</v>
      </c>
      <c r="CI36" s="28">
        <f t="shared" si="82"/>
        <v>0</v>
      </c>
      <c r="CJ36" s="28">
        <f t="shared" si="83"/>
        <v>0</v>
      </c>
      <c r="CK36" s="28">
        <f t="shared" si="65"/>
        <v>3352.2000000000003</v>
      </c>
      <c r="CL36" s="28">
        <f t="shared" si="84"/>
        <v>0</v>
      </c>
      <c r="CM36" s="28">
        <f t="shared" si="84"/>
        <v>587.4</v>
      </c>
      <c r="CN36" s="28">
        <f t="shared" si="84"/>
        <v>0</v>
      </c>
      <c r="CO36" s="28">
        <f t="shared" si="84"/>
        <v>2764.8</v>
      </c>
      <c r="CP36" s="28">
        <f t="shared" si="67"/>
        <v>0</v>
      </c>
      <c r="CQ36" s="28">
        <f t="shared" si="85"/>
        <v>0</v>
      </c>
      <c r="CR36" s="28">
        <f t="shared" si="85"/>
        <v>0</v>
      </c>
      <c r="CS36" s="28">
        <f t="shared" si="85"/>
        <v>0</v>
      </c>
      <c r="CT36" s="28">
        <f t="shared" si="85"/>
        <v>0</v>
      </c>
      <c r="CU36" s="28">
        <f t="shared" si="69"/>
        <v>0</v>
      </c>
      <c r="CV36" s="28">
        <f t="shared" si="86"/>
        <v>0</v>
      </c>
      <c r="CW36" s="28">
        <f t="shared" si="87"/>
        <v>0</v>
      </c>
      <c r="CX36" s="28">
        <f t="shared" si="88"/>
        <v>0</v>
      </c>
      <c r="CY36" s="28">
        <f t="shared" si="89"/>
        <v>0</v>
      </c>
      <c r="CZ36" s="28">
        <f t="shared" si="71"/>
        <v>3352.2000000000003</v>
      </c>
      <c r="DA36" s="28">
        <f t="shared" si="90"/>
        <v>0</v>
      </c>
      <c r="DB36" s="28">
        <f t="shared" si="90"/>
        <v>587.4</v>
      </c>
      <c r="DC36" s="28">
        <f t="shared" si="90"/>
        <v>0</v>
      </c>
      <c r="DD36" s="28">
        <f t="shared" si="90"/>
        <v>2764.8</v>
      </c>
      <c r="DE36" s="28">
        <f t="shared" si="73"/>
        <v>0</v>
      </c>
      <c r="DF36" s="28">
        <f t="shared" si="91"/>
        <v>0</v>
      </c>
      <c r="DG36" s="28">
        <f t="shared" si="91"/>
        <v>0</v>
      </c>
      <c r="DH36" s="28">
        <f t="shared" si="91"/>
        <v>0</v>
      </c>
      <c r="DI36" s="29">
        <f t="shared" si="91"/>
        <v>0</v>
      </c>
      <c r="DJ36" s="30" t="s">
        <v>67</v>
      </c>
    </row>
    <row r="37" spans="1:114" ht="56.25" x14ac:dyDescent="0.25">
      <c r="A37" s="18" t="s">
        <v>199</v>
      </c>
      <c r="B37" s="19" t="s">
        <v>200</v>
      </c>
      <c r="C37" s="19" t="s">
        <v>201</v>
      </c>
      <c r="D37" s="19" t="s">
        <v>202</v>
      </c>
      <c r="E37" s="19" t="s">
        <v>203</v>
      </c>
      <c r="F37" s="19"/>
      <c r="G37" s="19"/>
      <c r="H37" s="19"/>
      <c r="I37" s="19"/>
      <c r="J37" s="19"/>
      <c r="K37" s="19"/>
      <c r="L37" s="19"/>
      <c r="M37" s="19"/>
      <c r="N37" s="19"/>
      <c r="O37" s="19"/>
      <c r="P37" s="19"/>
      <c r="Q37" s="19"/>
      <c r="R37" s="19"/>
      <c r="S37" s="19"/>
      <c r="T37" s="19"/>
      <c r="U37" s="19"/>
      <c r="V37" s="19"/>
      <c r="W37" s="19"/>
      <c r="X37" s="19"/>
      <c r="Y37" s="19"/>
      <c r="Z37" s="19" t="s">
        <v>184</v>
      </c>
      <c r="AA37" s="19" t="s">
        <v>63</v>
      </c>
      <c r="AB37" s="19" t="s">
        <v>185</v>
      </c>
      <c r="AC37" s="27" t="s">
        <v>204</v>
      </c>
      <c r="AD37" s="19" t="s">
        <v>63</v>
      </c>
      <c r="AE37" s="19" t="s">
        <v>205</v>
      </c>
      <c r="AF37" s="19" t="s">
        <v>186</v>
      </c>
      <c r="AG37" s="19" t="s">
        <v>131</v>
      </c>
      <c r="AH37" s="13">
        <f t="shared" si="75"/>
        <v>100</v>
      </c>
      <c r="AI37" s="13">
        <f t="shared" si="75"/>
        <v>100</v>
      </c>
      <c r="AJ37" s="13">
        <v>0</v>
      </c>
      <c r="AK37" s="13">
        <v>0</v>
      </c>
      <c r="AL37" s="13">
        <v>0</v>
      </c>
      <c r="AM37" s="13">
        <v>0</v>
      </c>
      <c r="AN37" s="13">
        <v>0</v>
      </c>
      <c r="AO37" s="13">
        <v>0</v>
      </c>
      <c r="AP37" s="13">
        <v>100</v>
      </c>
      <c r="AQ37" s="13">
        <v>100</v>
      </c>
      <c r="AR37" s="13">
        <f t="shared" si="52"/>
        <v>121.3</v>
      </c>
      <c r="AS37" s="13">
        <v>0</v>
      </c>
      <c r="AT37" s="13">
        <v>0</v>
      </c>
      <c r="AU37" s="13">
        <v>0</v>
      </c>
      <c r="AV37" s="13">
        <v>121.3</v>
      </c>
      <c r="AW37" s="13">
        <f t="shared" si="114"/>
        <v>101.1</v>
      </c>
      <c r="AX37" s="13">
        <v>0</v>
      </c>
      <c r="AY37" s="13">
        <v>0</v>
      </c>
      <c r="AZ37" s="13"/>
      <c r="BA37" s="13">
        <v>101.1</v>
      </c>
      <c r="BB37" s="13">
        <f t="shared" si="115"/>
        <v>102.2</v>
      </c>
      <c r="BC37" s="13">
        <v>0</v>
      </c>
      <c r="BD37" s="13">
        <v>0</v>
      </c>
      <c r="BE37" s="13">
        <v>0</v>
      </c>
      <c r="BF37" s="13">
        <v>102.2</v>
      </c>
      <c r="BG37" s="13">
        <f t="shared" si="78"/>
        <v>100</v>
      </c>
      <c r="BH37" s="13">
        <f t="shared" si="78"/>
        <v>100</v>
      </c>
      <c r="BI37" s="13">
        <v>0</v>
      </c>
      <c r="BJ37" s="13">
        <v>0</v>
      </c>
      <c r="BK37" s="13">
        <v>0</v>
      </c>
      <c r="BL37" s="13">
        <v>0</v>
      </c>
      <c r="BM37" s="13">
        <v>0</v>
      </c>
      <c r="BN37" s="13">
        <v>0</v>
      </c>
      <c r="BO37" s="13">
        <v>100</v>
      </c>
      <c r="BP37" s="13">
        <v>100</v>
      </c>
      <c r="BQ37" s="13">
        <f t="shared" si="58"/>
        <v>121.3</v>
      </c>
      <c r="BR37" s="13">
        <v>0</v>
      </c>
      <c r="BS37" s="13">
        <v>0</v>
      </c>
      <c r="BT37" s="13">
        <v>0</v>
      </c>
      <c r="BU37" s="13">
        <v>121.3</v>
      </c>
      <c r="BV37" s="13">
        <f t="shared" si="60"/>
        <v>101.1</v>
      </c>
      <c r="BW37" s="13">
        <v>0</v>
      </c>
      <c r="BX37" s="13">
        <v>0</v>
      </c>
      <c r="BY37" s="13"/>
      <c r="BZ37" s="13">
        <v>101.1</v>
      </c>
      <c r="CA37" s="13">
        <f t="shared" si="116"/>
        <v>102.2</v>
      </c>
      <c r="CB37" s="13">
        <v>0</v>
      </c>
      <c r="CC37" s="13">
        <v>0</v>
      </c>
      <c r="CD37" s="13">
        <v>0</v>
      </c>
      <c r="CE37" s="13">
        <v>102.2</v>
      </c>
      <c r="CF37" s="28">
        <f t="shared" si="63"/>
        <v>100</v>
      </c>
      <c r="CG37" s="28">
        <f t="shared" si="80"/>
        <v>0</v>
      </c>
      <c r="CH37" s="28">
        <f t="shared" si="81"/>
        <v>0</v>
      </c>
      <c r="CI37" s="28">
        <f t="shared" si="82"/>
        <v>0</v>
      </c>
      <c r="CJ37" s="28">
        <f t="shared" si="83"/>
        <v>100</v>
      </c>
      <c r="CK37" s="28">
        <f t="shared" si="65"/>
        <v>121.3</v>
      </c>
      <c r="CL37" s="28">
        <f t="shared" si="84"/>
        <v>0</v>
      </c>
      <c r="CM37" s="28">
        <f t="shared" si="84"/>
        <v>0</v>
      </c>
      <c r="CN37" s="28">
        <f t="shared" si="84"/>
        <v>0</v>
      </c>
      <c r="CO37" s="28">
        <f t="shared" si="84"/>
        <v>121.3</v>
      </c>
      <c r="CP37" s="28">
        <f t="shared" si="67"/>
        <v>101.1</v>
      </c>
      <c r="CQ37" s="28">
        <f t="shared" si="85"/>
        <v>0</v>
      </c>
      <c r="CR37" s="28">
        <f t="shared" si="85"/>
        <v>0</v>
      </c>
      <c r="CS37" s="28">
        <f t="shared" si="85"/>
        <v>0</v>
      </c>
      <c r="CT37" s="28">
        <f t="shared" si="85"/>
        <v>101.1</v>
      </c>
      <c r="CU37" s="28">
        <f t="shared" si="69"/>
        <v>100</v>
      </c>
      <c r="CV37" s="28">
        <f t="shared" si="86"/>
        <v>0</v>
      </c>
      <c r="CW37" s="28">
        <f t="shared" si="87"/>
        <v>0</v>
      </c>
      <c r="CX37" s="28">
        <f t="shared" si="88"/>
        <v>0</v>
      </c>
      <c r="CY37" s="28">
        <f t="shared" si="89"/>
        <v>100</v>
      </c>
      <c r="CZ37" s="28">
        <f t="shared" si="71"/>
        <v>121.3</v>
      </c>
      <c r="DA37" s="28">
        <f t="shared" si="90"/>
        <v>0</v>
      </c>
      <c r="DB37" s="28">
        <f t="shared" si="90"/>
        <v>0</v>
      </c>
      <c r="DC37" s="28">
        <f t="shared" si="90"/>
        <v>0</v>
      </c>
      <c r="DD37" s="28">
        <f t="shared" si="90"/>
        <v>121.3</v>
      </c>
      <c r="DE37" s="28">
        <f t="shared" si="73"/>
        <v>101.1</v>
      </c>
      <c r="DF37" s="28">
        <f t="shared" si="91"/>
        <v>0</v>
      </c>
      <c r="DG37" s="28">
        <f t="shared" si="91"/>
        <v>0</v>
      </c>
      <c r="DH37" s="28">
        <f t="shared" si="91"/>
        <v>0</v>
      </c>
      <c r="DI37" s="29">
        <f t="shared" si="91"/>
        <v>101.1</v>
      </c>
      <c r="DJ37" s="30" t="s">
        <v>67</v>
      </c>
    </row>
    <row r="38" spans="1:114" ht="67.5" x14ac:dyDescent="0.25">
      <c r="A38" s="18" t="s">
        <v>206</v>
      </c>
      <c r="B38" s="19" t="s">
        <v>207</v>
      </c>
      <c r="C38" s="19" t="s">
        <v>208</v>
      </c>
      <c r="D38" s="19" t="s">
        <v>209</v>
      </c>
      <c r="E38" s="19" t="s">
        <v>210</v>
      </c>
      <c r="F38" s="19"/>
      <c r="G38" s="19"/>
      <c r="H38" s="19"/>
      <c r="I38" s="19"/>
      <c r="J38" s="19"/>
      <c r="K38" s="19"/>
      <c r="L38" s="19"/>
      <c r="M38" s="19"/>
      <c r="N38" s="19"/>
      <c r="O38" s="19"/>
      <c r="P38" s="19"/>
      <c r="Q38" s="19"/>
      <c r="R38" s="19"/>
      <c r="S38" s="19"/>
      <c r="T38" s="19"/>
      <c r="U38" s="19"/>
      <c r="V38" s="19"/>
      <c r="W38" s="19"/>
      <c r="X38" s="19"/>
      <c r="Y38" s="19"/>
      <c r="Z38" s="19" t="s">
        <v>127</v>
      </c>
      <c r="AA38" s="19" t="s">
        <v>63</v>
      </c>
      <c r="AB38" s="19" t="s">
        <v>128</v>
      </c>
      <c r="AC38" s="27" t="s">
        <v>163</v>
      </c>
      <c r="AD38" s="19" t="s">
        <v>164</v>
      </c>
      <c r="AE38" s="19" t="s">
        <v>165</v>
      </c>
      <c r="AF38" s="19" t="s">
        <v>116</v>
      </c>
      <c r="AG38" s="19" t="s">
        <v>131</v>
      </c>
      <c r="AH38" s="13">
        <f t="shared" si="75"/>
        <v>38.5</v>
      </c>
      <c r="AI38" s="13">
        <f t="shared" si="75"/>
        <v>38.5</v>
      </c>
      <c r="AJ38" s="13">
        <v>0</v>
      </c>
      <c r="AK38" s="13">
        <v>0</v>
      </c>
      <c r="AL38" s="13">
        <v>0</v>
      </c>
      <c r="AM38" s="13">
        <v>0</v>
      </c>
      <c r="AN38" s="13">
        <v>0</v>
      </c>
      <c r="AO38" s="13">
        <v>0</v>
      </c>
      <c r="AP38" s="13">
        <v>38.5</v>
      </c>
      <c r="AQ38" s="13">
        <v>38.5</v>
      </c>
      <c r="AR38" s="13">
        <f t="shared" si="52"/>
        <v>234.3</v>
      </c>
      <c r="AS38" s="13">
        <v>0</v>
      </c>
      <c r="AT38" s="13">
        <v>0</v>
      </c>
      <c r="AU38" s="13">
        <v>0</v>
      </c>
      <c r="AV38" s="13">
        <v>234.3</v>
      </c>
      <c r="AW38" s="13">
        <f t="shared" si="114"/>
        <v>234.9</v>
      </c>
      <c r="AX38" s="13">
        <v>0</v>
      </c>
      <c r="AY38" s="13">
        <v>0</v>
      </c>
      <c r="AZ38" s="13"/>
      <c r="BA38" s="13">
        <v>234.9</v>
      </c>
      <c r="BB38" s="13">
        <f t="shared" si="115"/>
        <v>237.5</v>
      </c>
      <c r="BC38" s="13">
        <v>0</v>
      </c>
      <c r="BD38" s="13">
        <v>0</v>
      </c>
      <c r="BE38" s="13">
        <v>0</v>
      </c>
      <c r="BF38" s="13">
        <v>237.5</v>
      </c>
      <c r="BG38" s="13">
        <f t="shared" si="78"/>
        <v>38.5</v>
      </c>
      <c r="BH38" s="13">
        <f t="shared" si="78"/>
        <v>38.5</v>
      </c>
      <c r="BI38" s="13">
        <v>0</v>
      </c>
      <c r="BJ38" s="13">
        <v>0</v>
      </c>
      <c r="BK38" s="13">
        <v>0</v>
      </c>
      <c r="BL38" s="13">
        <v>0</v>
      </c>
      <c r="BM38" s="13">
        <v>0</v>
      </c>
      <c r="BN38" s="13">
        <v>0</v>
      </c>
      <c r="BO38" s="13">
        <v>38.5</v>
      </c>
      <c r="BP38" s="13">
        <v>38.5</v>
      </c>
      <c r="BQ38" s="13">
        <f t="shared" si="58"/>
        <v>234.3</v>
      </c>
      <c r="BR38" s="13">
        <v>0</v>
      </c>
      <c r="BS38" s="13">
        <v>0</v>
      </c>
      <c r="BT38" s="13">
        <v>0</v>
      </c>
      <c r="BU38" s="13">
        <v>234.3</v>
      </c>
      <c r="BV38" s="13">
        <f t="shared" si="60"/>
        <v>234.9</v>
      </c>
      <c r="BW38" s="13">
        <v>0</v>
      </c>
      <c r="BX38" s="13">
        <v>0</v>
      </c>
      <c r="BY38" s="13"/>
      <c r="BZ38" s="13">
        <v>234.9</v>
      </c>
      <c r="CA38" s="13">
        <f t="shared" si="116"/>
        <v>237.5</v>
      </c>
      <c r="CB38" s="13">
        <v>0</v>
      </c>
      <c r="CC38" s="13">
        <v>0</v>
      </c>
      <c r="CD38" s="13">
        <v>0</v>
      </c>
      <c r="CE38" s="13">
        <v>237.5</v>
      </c>
      <c r="CF38" s="28">
        <f t="shared" si="63"/>
        <v>38.5</v>
      </c>
      <c r="CG38" s="28">
        <f t="shared" si="80"/>
        <v>0</v>
      </c>
      <c r="CH38" s="28">
        <f t="shared" si="81"/>
        <v>0</v>
      </c>
      <c r="CI38" s="28">
        <f t="shared" si="82"/>
        <v>0</v>
      </c>
      <c r="CJ38" s="28">
        <f t="shared" si="83"/>
        <v>38.5</v>
      </c>
      <c r="CK38" s="28">
        <f t="shared" si="65"/>
        <v>234.3</v>
      </c>
      <c r="CL38" s="28">
        <f t="shared" si="84"/>
        <v>0</v>
      </c>
      <c r="CM38" s="28">
        <f t="shared" si="84"/>
        <v>0</v>
      </c>
      <c r="CN38" s="28">
        <f t="shared" si="84"/>
        <v>0</v>
      </c>
      <c r="CO38" s="28">
        <f t="shared" si="84"/>
        <v>234.3</v>
      </c>
      <c r="CP38" s="28">
        <f t="shared" si="67"/>
        <v>234.9</v>
      </c>
      <c r="CQ38" s="28">
        <f t="shared" si="85"/>
        <v>0</v>
      </c>
      <c r="CR38" s="28">
        <f t="shared" si="85"/>
        <v>0</v>
      </c>
      <c r="CS38" s="28">
        <f t="shared" si="85"/>
        <v>0</v>
      </c>
      <c r="CT38" s="28">
        <f t="shared" si="85"/>
        <v>234.9</v>
      </c>
      <c r="CU38" s="28">
        <f t="shared" si="69"/>
        <v>38.5</v>
      </c>
      <c r="CV38" s="28">
        <f t="shared" si="86"/>
        <v>0</v>
      </c>
      <c r="CW38" s="28">
        <f t="shared" si="87"/>
        <v>0</v>
      </c>
      <c r="CX38" s="28">
        <f t="shared" si="88"/>
        <v>0</v>
      </c>
      <c r="CY38" s="28">
        <f t="shared" si="89"/>
        <v>38.5</v>
      </c>
      <c r="CZ38" s="28">
        <f t="shared" si="71"/>
        <v>234.3</v>
      </c>
      <c r="DA38" s="28">
        <f t="shared" si="90"/>
        <v>0</v>
      </c>
      <c r="DB38" s="28">
        <f t="shared" si="90"/>
        <v>0</v>
      </c>
      <c r="DC38" s="28">
        <f t="shared" si="90"/>
        <v>0</v>
      </c>
      <c r="DD38" s="28">
        <f t="shared" si="90"/>
        <v>234.3</v>
      </c>
      <c r="DE38" s="28">
        <f t="shared" si="73"/>
        <v>234.9</v>
      </c>
      <c r="DF38" s="28">
        <f t="shared" si="91"/>
        <v>0</v>
      </c>
      <c r="DG38" s="28">
        <f t="shared" si="91"/>
        <v>0</v>
      </c>
      <c r="DH38" s="28">
        <f t="shared" si="91"/>
        <v>0</v>
      </c>
      <c r="DI38" s="29">
        <f t="shared" si="91"/>
        <v>234.9</v>
      </c>
      <c r="DJ38" s="30" t="s">
        <v>67</v>
      </c>
    </row>
    <row r="39" spans="1:114" s="17" customFormat="1" ht="147" x14ac:dyDescent="0.25">
      <c r="A39" s="40" t="s">
        <v>211</v>
      </c>
      <c r="B39" s="11" t="s">
        <v>212</v>
      </c>
      <c r="C39" s="11" t="s">
        <v>51</v>
      </c>
      <c r="D39" s="11" t="s">
        <v>51</v>
      </c>
      <c r="E39" s="11" t="s">
        <v>51</v>
      </c>
      <c r="F39" s="11" t="s">
        <v>51</v>
      </c>
      <c r="G39" s="11" t="s">
        <v>51</v>
      </c>
      <c r="H39" s="11" t="s">
        <v>51</v>
      </c>
      <c r="I39" s="11" t="s">
        <v>51</v>
      </c>
      <c r="J39" s="11" t="s">
        <v>51</v>
      </c>
      <c r="K39" s="11" t="s">
        <v>51</v>
      </c>
      <c r="L39" s="11" t="s">
        <v>51</v>
      </c>
      <c r="M39" s="11" t="s">
        <v>51</v>
      </c>
      <c r="N39" s="11" t="s">
        <v>51</v>
      </c>
      <c r="O39" s="11" t="s">
        <v>51</v>
      </c>
      <c r="P39" s="11" t="s">
        <v>51</v>
      </c>
      <c r="Q39" s="11" t="s">
        <v>51</v>
      </c>
      <c r="R39" s="11" t="s">
        <v>51</v>
      </c>
      <c r="S39" s="11" t="s">
        <v>51</v>
      </c>
      <c r="T39" s="11" t="s">
        <v>51</v>
      </c>
      <c r="U39" s="11" t="s">
        <v>51</v>
      </c>
      <c r="V39" s="11" t="s">
        <v>51</v>
      </c>
      <c r="W39" s="11" t="s">
        <v>51</v>
      </c>
      <c r="X39" s="11" t="s">
        <v>51</v>
      </c>
      <c r="Y39" s="11" t="s">
        <v>51</v>
      </c>
      <c r="Z39" s="11" t="s">
        <v>51</v>
      </c>
      <c r="AA39" s="11" t="s">
        <v>51</v>
      </c>
      <c r="AB39" s="11" t="s">
        <v>51</v>
      </c>
      <c r="AC39" s="11" t="s">
        <v>51</v>
      </c>
      <c r="AD39" s="11" t="s">
        <v>51</v>
      </c>
      <c r="AE39" s="11" t="s">
        <v>51</v>
      </c>
      <c r="AF39" s="11" t="s">
        <v>51</v>
      </c>
      <c r="AG39" s="11" t="s">
        <v>51</v>
      </c>
      <c r="AH39" s="12">
        <f t="shared" ref="AH39:AI39" si="117">SUM(AJ39+AL39+AN39+AP39)</f>
        <v>8698.5</v>
      </c>
      <c r="AI39" s="12">
        <f t="shared" si="117"/>
        <v>8697.7000000000007</v>
      </c>
      <c r="AJ39" s="12">
        <f>SUM(AJ41+AJ42+AJ43)+AJ44+AJ45</f>
        <v>0</v>
      </c>
      <c r="AK39" s="12">
        <f t="shared" ref="AK39:AQ39" si="118">SUM(AK41+AK42+AK43)+AK44+AK45</f>
        <v>0</v>
      </c>
      <c r="AL39" s="12">
        <f t="shared" si="118"/>
        <v>0</v>
      </c>
      <c r="AM39" s="12">
        <f t="shared" si="118"/>
        <v>0</v>
      </c>
      <c r="AN39" s="12">
        <f t="shared" si="118"/>
        <v>0</v>
      </c>
      <c r="AO39" s="12">
        <f t="shared" si="118"/>
        <v>0</v>
      </c>
      <c r="AP39" s="12">
        <f t="shared" si="118"/>
        <v>8698.5</v>
      </c>
      <c r="AQ39" s="12">
        <f t="shared" si="118"/>
        <v>8697.7000000000007</v>
      </c>
      <c r="AR39" s="12">
        <f t="shared" si="52"/>
        <v>10084.799999999997</v>
      </c>
      <c r="AS39" s="12">
        <f t="shared" ref="AS39:AV39" si="119">SUM(AS41+AS42+AS43)+AS44+AS45</f>
        <v>0</v>
      </c>
      <c r="AT39" s="12">
        <f t="shared" si="119"/>
        <v>0</v>
      </c>
      <c r="AU39" s="12">
        <f t="shared" si="119"/>
        <v>0</v>
      </c>
      <c r="AV39" s="12">
        <f t="shared" si="119"/>
        <v>10084.799999999997</v>
      </c>
      <c r="AW39" s="12">
        <f t="shared" si="114"/>
        <v>9167.1</v>
      </c>
      <c r="AX39" s="12">
        <f t="shared" ref="AX39:BA39" si="120">SUM(AX41+AX42+AX43)+AX44+AX45</f>
        <v>0</v>
      </c>
      <c r="AY39" s="12">
        <f t="shared" si="120"/>
        <v>0</v>
      </c>
      <c r="AZ39" s="12">
        <f t="shared" si="120"/>
        <v>0</v>
      </c>
      <c r="BA39" s="12">
        <f t="shared" si="120"/>
        <v>9167.1</v>
      </c>
      <c r="BB39" s="12">
        <f t="shared" si="115"/>
        <v>9205.2999999999993</v>
      </c>
      <c r="BC39" s="12">
        <f t="shared" ref="BC39:BF39" si="121">SUM(BC41+BC42+BC43)+BC44+BC45</f>
        <v>0</v>
      </c>
      <c r="BD39" s="12">
        <f t="shared" si="121"/>
        <v>0</v>
      </c>
      <c r="BE39" s="12">
        <f t="shared" si="121"/>
        <v>0</v>
      </c>
      <c r="BF39" s="12">
        <f t="shared" si="121"/>
        <v>9205.2999999999993</v>
      </c>
      <c r="BG39" s="12">
        <f t="shared" ref="BG39:BH39" si="122">SUM(BI39+BK39+BM39+BO39)</f>
        <v>8698.5</v>
      </c>
      <c r="BH39" s="12">
        <f t="shared" si="122"/>
        <v>8697.7000000000007</v>
      </c>
      <c r="BI39" s="12">
        <f t="shared" ref="BI39:BP39" si="123">SUM(BI41+BI42+BI43)+BI44+BI45</f>
        <v>0</v>
      </c>
      <c r="BJ39" s="12">
        <f t="shared" si="123"/>
        <v>0</v>
      </c>
      <c r="BK39" s="12">
        <f t="shared" si="123"/>
        <v>0</v>
      </c>
      <c r="BL39" s="12">
        <f t="shared" si="123"/>
        <v>0</v>
      </c>
      <c r="BM39" s="12">
        <f t="shared" si="123"/>
        <v>0</v>
      </c>
      <c r="BN39" s="12">
        <f t="shared" si="123"/>
        <v>0</v>
      </c>
      <c r="BO39" s="12">
        <f t="shared" si="123"/>
        <v>8698.5</v>
      </c>
      <c r="BP39" s="12">
        <f t="shared" si="123"/>
        <v>8697.7000000000007</v>
      </c>
      <c r="BQ39" s="12">
        <f t="shared" si="58"/>
        <v>10010.099999999999</v>
      </c>
      <c r="BR39" s="12">
        <f t="shared" ref="BR39:BU39" si="124">SUM(BR41+BR42+BR43)+BR44+BR45</f>
        <v>0</v>
      </c>
      <c r="BS39" s="12">
        <f t="shared" si="124"/>
        <v>0</v>
      </c>
      <c r="BT39" s="12">
        <f t="shared" si="124"/>
        <v>0</v>
      </c>
      <c r="BU39" s="12">
        <f t="shared" si="124"/>
        <v>10010.099999999999</v>
      </c>
      <c r="BV39" s="12">
        <f t="shared" si="60"/>
        <v>9167.1</v>
      </c>
      <c r="BW39" s="12">
        <f t="shared" ref="BW39:BZ39" si="125">SUM(BW41+BW42+BW43)+BW44+BW45</f>
        <v>0</v>
      </c>
      <c r="BX39" s="12">
        <f t="shared" si="125"/>
        <v>0</v>
      </c>
      <c r="BY39" s="12">
        <f t="shared" si="125"/>
        <v>0</v>
      </c>
      <c r="BZ39" s="12">
        <f t="shared" si="125"/>
        <v>9167.1</v>
      </c>
      <c r="CA39" s="12">
        <f t="shared" si="116"/>
        <v>9205.2999999999993</v>
      </c>
      <c r="CB39" s="12">
        <f t="shared" ref="CB39:CE39" si="126">SUM(CB41+CB42+CB43)+CB44+CB45</f>
        <v>0</v>
      </c>
      <c r="CC39" s="12">
        <f t="shared" si="126"/>
        <v>0</v>
      </c>
      <c r="CD39" s="12">
        <f t="shared" si="126"/>
        <v>0</v>
      </c>
      <c r="CE39" s="12">
        <f t="shared" si="126"/>
        <v>9205.2999999999993</v>
      </c>
      <c r="CF39" s="14">
        <f t="shared" ref="CF39:CF46" si="127">SUM(CG39:CJ39)</f>
        <v>8697.7000000000007</v>
      </c>
      <c r="CG39" s="12">
        <f t="shared" ref="CG39:CJ39" si="128">SUM(CG41+CG42+CG43)+CG44+CG45</f>
        <v>0</v>
      </c>
      <c r="CH39" s="12">
        <f t="shared" si="128"/>
        <v>0</v>
      </c>
      <c r="CI39" s="12">
        <f t="shared" si="128"/>
        <v>0</v>
      </c>
      <c r="CJ39" s="12">
        <f t="shared" si="128"/>
        <v>8697.7000000000007</v>
      </c>
      <c r="CK39" s="14">
        <f t="shared" ref="CK39:CK46" si="129">SUM(CL39:CO39)</f>
        <v>10084.799999999997</v>
      </c>
      <c r="CL39" s="12">
        <f t="shared" ref="CL39:CO39" si="130">SUM(CL41+CL42+CL43)+CL44+CL45</f>
        <v>0</v>
      </c>
      <c r="CM39" s="12">
        <f t="shared" si="130"/>
        <v>0</v>
      </c>
      <c r="CN39" s="12">
        <f t="shared" si="130"/>
        <v>0</v>
      </c>
      <c r="CO39" s="12">
        <f t="shared" si="130"/>
        <v>10084.799999999997</v>
      </c>
      <c r="CP39" s="14">
        <f t="shared" ref="CP39:CP46" si="131">SUM(CQ39:CT39)</f>
        <v>9167.1</v>
      </c>
      <c r="CQ39" s="12">
        <f t="shared" ref="CQ39:CT39" si="132">SUM(CQ41+CQ42+CQ43)+CQ44+CQ45</f>
        <v>0</v>
      </c>
      <c r="CR39" s="12">
        <f t="shared" si="132"/>
        <v>0</v>
      </c>
      <c r="CS39" s="12">
        <f t="shared" si="132"/>
        <v>0</v>
      </c>
      <c r="CT39" s="12">
        <f t="shared" si="132"/>
        <v>9167.1</v>
      </c>
      <c r="CU39" s="14">
        <f t="shared" ref="CU39:CU46" si="133">SUM(CV39:CY39)</f>
        <v>8697.7000000000007</v>
      </c>
      <c r="CV39" s="12">
        <f t="shared" ref="CV39:CY39" si="134">SUM(CV41+CV42+CV43)+CV44+CV45</f>
        <v>0</v>
      </c>
      <c r="CW39" s="12">
        <f t="shared" si="134"/>
        <v>0</v>
      </c>
      <c r="CX39" s="12">
        <f t="shared" si="134"/>
        <v>0</v>
      </c>
      <c r="CY39" s="12">
        <f t="shared" si="134"/>
        <v>8697.7000000000007</v>
      </c>
      <c r="CZ39" s="14">
        <f t="shared" ref="CZ39:CZ46" si="135">SUM(DA39:DD39)</f>
        <v>10010.099999999999</v>
      </c>
      <c r="DA39" s="12">
        <f t="shared" ref="DA39:DD39" si="136">SUM(DA41+DA42+DA43)+DA44+DA45</f>
        <v>0</v>
      </c>
      <c r="DB39" s="12">
        <f t="shared" si="136"/>
        <v>0</v>
      </c>
      <c r="DC39" s="12">
        <f t="shared" si="136"/>
        <v>0</v>
      </c>
      <c r="DD39" s="12">
        <f t="shared" si="136"/>
        <v>10010.099999999999</v>
      </c>
      <c r="DE39" s="14">
        <f t="shared" ref="DE39:DE46" si="137">SUM(DF39:DI39)</f>
        <v>9167.1</v>
      </c>
      <c r="DF39" s="12">
        <f t="shared" ref="DF39:DI39" si="138">SUM(DF41+DF42+DF43)+DF44+DF45</f>
        <v>0</v>
      </c>
      <c r="DG39" s="12">
        <f t="shared" si="138"/>
        <v>0</v>
      </c>
      <c r="DH39" s="12">
        <f t="shared" si="138"/>
        <v>0</v>
      </c>
      <c r="DI39" s="12">
        <f t="shared" si="138"/>
        <v>9167.1</v>
      </c>
      <c r="DJ39" s="16"/>
    </row>
    <row r="40" spans="1:114" x14ac:dyDescent="0.25">
      <c r="A40" s="18" t="s">
        <v>52</v>
      </c>
      <c r="B40" s="19"/>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21"/>
      <c r="AI40" s="21"/>
      <c r="AJ40" s="21"/>
      <c r="AK40" s="21"/>
      <c r="AL40" s="21"/>
      <c r="AM40" s="21"/>
      <c r="AN40" s="21"/>
      <c r="AO40" s="21"/>
      <c r="AP40" s="21"/>
      <c r="AQ40" s="21"/>
      <c r="AR40" s="21"/>
      <c r="AS40" s="21"/>
      <c r="AT40" s="21"/>
      <c r="AU40" s="21"/>
      <c r="AV40" s="21"/>
      <c r="AW40" s="21"/>
      <c r="AX40" s="21"/>
      <c r="AY40" s="21"/>
      <c r="AZ40" s="21"/>
      <c r="BA40" s="21"/>
      <c r="BB40" s="21"/>
      <c r="BC40" s="21"/>
      <c r="BD40" s="21"/>
      <c r="BE40" s="21"/>
      <c r="BF40" s="21"/>
      <c r="BG40" s="21"/>
      <c r="BH40" s="21"/>
      <c r="BI40" s="21"/>
      <c r="BJ40" s="21"/>
      <c r="BK40" s="21"/>
      <c r="BL40" s="21"/>
      <c r="BM40" s="21"/>
      <c r="BN40" s="21"/>
      <c r="BO40" s="21"/>
      <c r="BP40" s="21"/>
      <c r="BQ40" s="21"/>
      <c r="BR40" s="21"/>
      <c r="BS40" s="21"/>
      <c r="BT40" s="21"/>
      <c r="BU40" s="21"/>
      <c r="BV40" s="21"/>
      <c r="BW40" s="21"/>
      <c r="BX40" s="21"/>
      <c r="BY40" s="21"/>
      <c r="BZ40" s="21"/>
      <c r="CA40" s="21"/>
      <c r="CB40" s="21"/>
      <c r="CC40" s="21"/>
      <c r="CD40" s="21"/>
      <c r="CE40" s="21"/>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41"/>
      <c r="DJ40" s="24"/>
    </row>
    <row r="41" spans="1:114" ht="123.75" x14ac:dyDescent="0.25">
      <c r="A41" s="18" t="s">
        <v>213</v>
      </c>
      <c r="B41" s="19" t="s">
        <v>214</v>
      </c>
      <c r="C41" s="19" t="s">
        <v>215</v>
      </c>
      <c r="D41" s="19" t="s">
        <v>216</v>
      </c>
      <c r="E41" s="19" t="s">
        <v>217</v>
      </c>
      <c r="F41" s="19"/>
      <c r="G41" s="19"/>
      <c r="H41" s="19"/>
      <c r="I41" s="19"/>
      <c r="J41" s="19"/>
      <c r="K41" s="19"/>
      <c r="L41" s="19"/>
      <c r="M41" s="19"/>
      <c r="N41" s="19"/>
      <c r="O41" s="19"/>
      <c r="P41" s="19"/>
      <c r="Q41" s="19"/>
      <c r="R41" s="19"/>
      <c r="S41" s="19"/>
      <c r="T41" s="19"/>
      <c r="U41" s="19"/>
      <c r="V41" s="19"/>
      <c r="W41" s="27" t="s">
        <v>218</v>
      </c>
      <c r="X41" s="19" t="s">
        <v>164</v>
      </c>
      <c r="Y41" s="19" t="s">
        <v>219</v>
      </c>
      <c r="Z41" s="19"/>
      <c r="AA41" s="19"/>
      <c r="AB41" s="19"/>
      <c r="AC41" s="27" t="s">
        <v>220</v>
      </c>
      <c r="AD41" s="19" t="s">
        <v>63</v>
      </c>
      <c r="AE41" s="19" t="s">
        <v>221</v>
      </c>
      <c r="AF41" s="19" t="s">
        <v>65</v>
      </c>
      <c r="AG41" s="19" t="s">
        <v>222</v>
      </c>
      <c r="AH41" s="13">
        <f t="shared" ref="AH41:AI46" si="139">SUM(AJ41+AL41+AN41+AP41)</f>
        <v>2639.3999999999996</v>
      </c>
      <c r="AI41" s="13">
        <f t="shared" si="139"/>
        <v>2638.6000000000004</v>
      </c>
      <c r="AJ41" s="13">
        <v>0</v>
      </c>
      <c r="AK41" s="13">
        <v>0</v>
      </c>
      <c r="AL41" s="13">
        <v>0</v>
      </c>
      <c r="AM41" s="13">
        <v>0</v>
      </c>
      <c r="AN41" s="13">
        <v>0</v>
      </c>
      <c r="AO41" s="13">
        <v>0</v>
      </c>
      <c r="AP41" s="13">
        <f>SUM(8698.5-5422.8-623.9)-12.4</f>
        <v>2639.3999999999996</v>
      </c>
      <c r="AQ41" s="13">
        <f>SUM(8697.7-5422.8-623.9)-12.4</f>
        <v>2638.6000000000004</v>
      </c>
      <c r="AR41" s="13">
        <f t="shared" si="52"/>
        <v>3251.7</v>
      </c>
      <c r="AS41" s="13">
        <v>0</v>
      </c>
      <c r="AT41" s="13">
        <v>0</v>
      </c>
      <c r="AU41" s="13">
        <v>0</v>
      </c>
      <c r="AV41" s="13">
        <f>SUM(3263.7-12)</f>
        <v>3251.7</v>
      </c>
      <c r="AW41" s="13">
        <f t="shared" ref="AW41:AW46" si="140">SUM(AX41:BA41)</f>
        <v>2704.8</v>
      </c>
      <c r="AX41" s="13">
        <v>0</v>
      </c>
      <c r="AY41" s="13">
        <v>0</v>
      </c>
      <c r="AZ41" s="13"/>
      <c r="BA41" s="13">
        <f>2716.8-12</f>
        <v>2704.8</v>
      </c>
      <c r="BB41" s="13">
        <f t="shared" ref="BB41:BB46" si="141">SUM(BC41:BF41)</f>
        <v>2743</v>
      </c>
      <c r="BC41" s="13">
        <v>0</v>
      </c>
      <c r="BD41" s="13">
        <v>0</v>
      </c>
      <c r="BE41" s="13">
        <v>0</v>
      </c>
      <c r="BF41" s="13">
        <f>2755-12</f>
        <v>2743</v>
      </c>
      <c r="BG41" s="13">
        <f t="shared" ref="BG41:BH46" si="142">SUM(BI41+BK41+BM41+BO41)</f>
        <v>2639.4</v>
      </c>
      <c r="BH41" s="13">
        <f t="shared" si="142"/>
        <v>2638.6000000000008</v>
      </c>
      <c r="BI41" s="13">
        <v>0</v>
      </c>
      <c r="BJ41" s="13">
        <v>0</v>
      </c>
      <c r="BK41" s="13">
        <v>0</v>
      </c>
      <c r="BL41" s="13">
        <v>0</v>
      </c>
      <c r="BM41" s="13">
        <v>0</v>
      </c>
      <c r="BN41" s="13">
        <v>0</v>
      </c>
      <c r="BO41" s="13">
        <f>SUM(8698.5-623.9-5422.8)-12.4</f>
        <v>2639.4</v>
      </c>
      <c r="BP41" s="13">
        <f>SUM(8697.7-623.9-5422.8)-12.4</f>
        <v>2638.6000000000008</v>
      </c>
      <c r="BQ41" s="13">
        <f t="shared" si="58"/>
        <v>3177</v>
      </c>
      <c r="BR41" s="13">
        <v>0</v>
      </c>
      <c r="BS41" s="13">
        <v>0</v>
      </c>
      <c r="BT41" s="13">
        <v>0</v>
      </c>
      <c r="BU41" s="13">
        <f>SUM(3189-12)</f>
        <v>3177</v>
      </c>
      <c r="BV41" s="13">
        <f t="shared" si="60"/>
        <v>2704.8</v>
      </c>
      <c r="BW41" s="13">
        <v>0</v>
      </c>
      <c r="BX41" s="13">
        <v>0</v>
      </c>
      <c r="BY41" s="13"/>
      <c r="BZ41" s="13">
        <f>2716.8-12</f>
        <v>2704.8</v>
      </c>
      <c r="CA41" s="13">
        <f>SUM(CB41:CE41)</f>
        <v>2743</v>
      </c>
      <c r="CB41" s="13">
        <v>0</v>
      </c>
      <c r="CC41" s="13">
        <v>0</v>
      </c>
      <c r="CD41" s="13">
        <v>0</v>
      </c>
      <c r="CE41" s="13">
        <f>2755-12</f>
        <v>2743</v>
      </c>
      <c r="CF41" s="28">
        <f t="shared" si="127"/>
        <v>2638.6000000000004</v>
      </c>
      <c r="CG41" s="28">
        <f t="shared" ref="CG41:CG43" si="143">SUM(AK41)</f>
        <v>0</v>
      </c>
      <c r="CH41" s="28">
        <f t="shared" ref="CH41:CH43" si="144">SUM(AM41)</f>
        <v>0</v>
      </c>
      <c r="CI41" s="28">
        <f t="shared" ref="CI41:CI43" si="145">SUM(AO41)</f>
        <v>0</v>
      </c>
      <c r="CJ41" s="28">
        <f t="shared" ref="CJ41:CJ43" si="146">SUM(AQ41)</f>
        <v>2638.6000000000004</v>
      </c>
      <c r="CK41" s="28">
        <f t="shared" si="129"/>
        <v>3251.7</v>
      </c>
      <c r="CL41" s="28">
        <f t="shared" ref="CL41:CO43" si="147">SUM(AS41)</f>
        <v>0</v>
      </c>
      <c r="CM41" s="28">
        <f t="shared" si="147"/>
        <v>0</v>
      </c>
      <c r="CN41" s="28">
        <f t="shared" si="147"/>
        <v>0</v>
      </c>
      <c r="CO41" s="28">
        <f t="shared" si="147"/>
        <v>3251.7</v>
      </c>
      <c r="CP41" s="28">
        <f t="shared" si="131"/>
        <v>2704.8</v>
      </c>
      <c r="CQ41" s="28">
        <f t="shared" ref="CQ41:CT43" si="148">SUM(AX41)</f>
        <v>0</v>
      </c>
      <c r="CR41" s="28">
        <f t="shared" si="148"/>
        <v>0</v>
      </c>
      <c r="CS41" s="28">
        <f t="shared" si="148"/>
        <v>0</v>
      </c>
      <c r="CT41" s="28">
        <f t="shared" si="148"/>
        <v>2704.8</v>
      </c>
      <c r="CU41" s="28">
        <f t="shared" si="133"/>
        <v>2638.6000000000008</v>
      </c>
      <c r="CV41" s="28">
        <f t="shared" ref="CV41:CV43" si="149">SUM(BJ41)</f>
        <v>0</v>
      </c>
      <c r="CW41" s="28">
        <f t="shared" ref="CW41:CW43" si="150">SUM(BL41)</f>
        <v>0</v>
      </c>
      <c r="CX41" s="28">
        <f t="shared" ref="CX41:CX43" si="151">SUM(BN41)</f>
        <v>0</v>
      </c>
      <c r="CY41" s="28">
        <f t="shared" ref="CY41:CY43" si="152">SUM(BP41)</f>
        <v>2638.6000000000008</v>
      </c>
      <c r="CZ41" s="28">
        <f t="shared" si="135"/>
        <v>3177</v>
      </c>
      <c r="DA41" s="28">
        <f t="shared" ref="DA41:DD43" si="153">SUM(BR41)</f>
        <v>0</v>
      </c>
      <c r="DB41" s="28">
        <f t="shared" si="153"/>
        <v>0</v>
      </c>
      <c r="DC41" s="28">
        <f t="shared" si="153"/>
        <v>0</v>
      </c>
      <c r="DD41" s="28">
        <f t="shared" si="153"/>
        <v>3177</v>
      </c>
      <c r="DE41" s="28">
        <f t="shared" si="137"/>
        <v>2704.8</v>
      </c>
      <c r="DF41" s="28">
        <f t="shared" ref="DF41:DI43" si="154">SUM(BW41)</f>
        <v>0</v>
      </c>
      <c r="DG41" s="28">
        <f t="shared" si="154"/>
        <v>0</v>
      </c>
      <c r="DH41" s="28">
        <f t="shared" si="154"/>
        <v>0</v>
      </c>
      <c r="DI41" s="29">
        <f t="shared" si="154"/>
        <v>2704.8</v>
      </c>
      <c r="DJ41" s="30" t="s">
        <v>223</v>
      </c>
    </row>
    <row r="42" spans="1:114" ht="192.75" customHeight="1" x14ac:dyDescent="0.25">
      <c r="A42" s="18" t="s">
        <v>224</v>
      </c>
      <c r="B42" s="19" t="s">
        <v>225</v>
      </c>
      <c r="C42" s="19" t="s">
        <v>215</v>
      </c>
      <c r="D42" s="19" t="s">
        <v>216</v>
      </c>
      <c r="E42" s="19" t="s">
        <v>217</v>
      </c>
      <c r="F42" s="19"/>
      <c r="G42" s="19"/>
      <c r="H42" s="19"/>
      <c r="I42" s="19"/>
      <c r="J42" s="19"/>
      <c r="K42" s="19"/>
      <c r="L42" s="19"/>
      <c r="M42" s="19"/>
      <c r="N42" s="19"/>
      <c r="O42" s="19"/>
      <c r="P42" s="19"/>
      <c r="Q42" s="19"/>
      <c r="R42" s="19"/>
      <c r="S42" s="19"/>
      <c r="T42" s="19"/>
      <c r="U42" s="19"/>
      <c r="V42" s="19"/>
      <c r="W42" s="27" t="s">
        <v>218</v>
      </c>
      <c r="X42" s="19" t="s">
        <v>164</v>
      </c>
      <c r="Y42" s="19" t="s">
        <v>219</v>
      </c>
      <c r="Z42" s="19"/>
      <c r="AA42" s="19"/>
      <c r="AB42" s="19"/>
      <c r="AC42" s="27" t="s">
        <v>226</v>
      </c>
      <c r="AD42" s="19" t="s">
        <v>227</v>
      </c>
      <c r="AE42" s="19" t="s">
        <v>228</v>
      </c>
      <c r="AF42" s="19" t="s">
        <v>65</v>
      </c>
      <c r="AG42" s="19" t="s">
        <v>229</v>
      </c>
      <c r="AH42" s="13">
        <f t="shared" si="139"/>
        <v>5422.8</v>
      </c>
      <c r="AI42" s="13">
        <f t="shared" si="139"/>
        <v>5422.8</v>
      </c>
      <c r="AJ42" s="13">
        <v>0</v>
      </c>
      <c r="AK42" s="13">
        <v>0</v>
      </c>
      <c r="AL42" s="13">
        <v>0</v>
      </c>
      <c r="AM42" s="13">
        <v>0</v>
      </c>
      <c r="AN42" s="13">
        <v>0</v>
      </c>
      <c r="AO42" s="13">
        <v>0</v>
      </c>
      <c r="AP42" s="13">
        <v>5422.8</v>
      </c>
      <c r="AQ42" s="13">
        <v>5422.8</v>
      </c>
      <c r="AR42" s="13">
        <f t="shared" si="52"/>
        <v>5826.4</v>
      </c>
      <c r="AS42" s="13">
        <v>0</v>
      </c>
      <c r="AT42" s="13">
        <v>0</v>
      </c>
      <c r="AU42" s="13">
        <v>0</v>
      </c>
      <c r="AV42" s="13">
        <v>5826.4</v>
      </c>
      <c r="AW42" s="13">
        <f t="shared" si="140"/>
        <v>5826.4</v>
      </c>
      <c r="AX42" s="13">
        <v>0</v>
      </c>
      <c r="AY42" s="13">
        <v>0</v>
      </c>
      <c r="AZ42" s="13"/>
      <c r="BA42" s="13">
        <v>5826.4</v>
      </c>
      <c r="BB42" s="13">
        <f t="shared" si="141"/>
        <v>5826.4</v>
      </c>
      <c r="BC42" s="13">
        <v>0</v>
      </c>
      <c r="BD42" s="13">
        <v>0</v>
      </c>
      <c r="BE42" s="13">
        <v>0</v>
      </c>
      <c r="BF42" s="13">
        <v>5826.4</v>
      </c>
      <c r="BG42" s="13">
        <f t="shared" si="142"/>
        <v>5422.8</v>
      </c>
      <c r="BH42" s="13">
        <f t="shared" si="142"/>
        <v>5422.8</v>
      </c>
      <c r="BI42" s="13">
        <v>0</v>
      </c>
      <c r="BJ42" s="13">
        <v>0</v>
      </c>
      <c r="BK42" s="13">
        <v>0</v>
      </c>
      <c r="BL42" s="13">
        <v>0</v>
      </c>
      <c r="BM42" s="13">
        <v>0</v>
      </c>
      <c r="BN42" s="13">
        <v>0</v>
      </c>
      <c r="BO42" s="13">
        <v>5422.8</v>
      </c>
      <c r="BP42" s="13">
        <v>5422.8</v>
      </c>
      <c r="BQ42" s="13">
        <f t="shared" si="58"/>
        <v>5826.4</v>
      </c>
      <c r="BR42" s="13">
        <v>0</v>
      </c>
      <c r="BS42" s="13">
        <v>0</v>
      </c>
      <c r="BT42" s="13">
        <v>0</v>
      </c>
      <c r="BU42" s="13">
        <v>5826.4</v>
      </c>
      <c r="BV42" s="13">
        <f t="shared" si="60"/>
        <v>5826.4</v>
      </c>
      <c r="BW42" s="13">
        <v>0</v>
      </c>
      <c r="BX42" s="13">
        <v>0</v>
      </c>
      <c r="BY42" s="13"/>
      <c r="BZ42" s="13">
        <v>5826.4</v>
      </c>
      <c r="CA42" s="13">
        <f>SUM(CB42:CE42)</f>
        <v>5826.4</v>
      </c>
      <c r="CB42" s="13">
        <v>0</v>
      </c>
      <c r="CC42" s="13">
        <v>0</v>
      </c>
      <c r="CD42" s="13">
        <v>0</v>
      </c>
      <c r="CE42" s="13">
        <v>5826.4</v>
      </c>
      <c r="CF42" s="28">
        <f t="shared" si="127"/>
        <v>5422.8</v>
      </c>
      <c r="CG42" s="28">
        <f t="shared" si="143"/>
        <v>0</v>
      </c>
      <c r="CH42" s="28">
        <f t="shared" si="144"/>
        <v>0</v>
      </c>
      <c r="CI42" s="28">
        <f t="shared" si="145"/>
        <v>0</v>
      </c>
      <c r="CJ42" s="28">
        <f t="shared" si="146"/>
        <v>5422.8</v>
      </c>
      <c r="CK42" s="28">
        <f t="shared" si="129"/>
        <v>5826.4</v>
      </c>
      <c r="CL42" s="28">
        <f t="shared" si="147"/>
        <v>0</v>
      </c>
      <c r="CM42" s="28">
        <f t="shared" si="147"/>
        <v>0</v>
      </c>
      <c r="CN42" s="28">
        <f t="shared" si="147"/>
        <v>0</v>
      </c>
      <c r="CO42" s="28">
        <f t="shared" si="147"/>
        <v>5826.4</v>
      </c>
      <c r="CP42" s="28">
        <f t="shared" si="131"/>
        <v>5826.4</v>
      </c>
      <c r="CQ42" s="28">
        <f t="shared" si="148"/>
        <v>0</v>
      </c>
      <c r="CR42" s="28">
        <f t="shared" si="148"/>
        <v>0</v>
      </c>
      <c r="CS42" s="28">
        <f t="shared" si="148"/>
        <v>0</v>
      </c>
      <c r="CT42" s="28">
        <f t="shared" si="148"/>
        <v>5826.4</v>
      </c>
      <c r="CU42" s="28">
        <f t="shared" si="133"/>
        <v>5422.8</v>
      </c>
      <c r="CV42" s="28">
        <f t="shared" si="149"/>
        <v>0</v>
      </c>
      <c r="CW42" s="28">
        <f t="shared" si="150"/>
        <v>0</v>
      </c>
      <c r="CX42" s="28">
        <f t="shared" si="151"/>
        <v>0</v>
      </c>
      <c r="CY42" s="28">
        <f t="shared" si="152"/>
        <v>5422.8</v>
      </c>
      <c r="CZ42" s="28">
        <f t="shared" si="135"/>
        <v>5826.4</v>
      </c>
      <c r="DA42" s="28">
        <f t="shared" si="153"/>
        <v>0</v>
      </c>
      <c r="DB42" s="28">
        <f t="shared" si="153"/>
        <v>0</v>
      </c>
      <c r="DC42" s="28">
        <f t="shared" si="153"/>
        <v>0</v>
      </c>
      <c r="DD42" s="28">
        <f t="shared" si="153"/>
        <v>5826.4</v>
      </c>
      <c r="DE42" s="28">
        <f t="shared" si="137"/>
        <v>5826.4</v>
      </c>
      <c r="DF42" s="28">
        <f t="shared" si="154"/>
        <v>0</v>
      </c>
      <c r="DG42" s="28">
        <f t="shared" si="154"/>
        <v>0</v>
      </c>
      <c r="DH42" s="28">
        <f t="shared" si="154"/>
        <v>0</v>
      </c>
      <c r="DI42" s="29">
        <f t="shared" si="154"/>
        <v>5826.4</v>
      </c>
      <c r="DJ42" s="30" t="s">
        <v>230</v>
      </c>
    </row>
    <row r="43" spans="1:114" ht="112.5" x14ac:dyDescent="0.25">
      <c r="A43" s="31" t="s">
        <v>231</v>
      </c>
      <c r="B43" s="19" t="s">
        <v>232</v>
      </c>
      <c r="C43" s="19" t="s">
        <v>59</v>
      </c>
      <c r="D43" s="19" t="s">
        <v>233</v>
      </c>
      <c r="E43" s="19" t="s">
        <v>61</v>
      </c>
      <c r="F43" s="19"/>
      <c r="G43" s="19"/>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t="s">
        <v>137</v>
      </c>
      <c r="AG43" s="19" t="s">
        <v>234</v>
      </c>
      <c r="AH43" s="13">
        <f t="shared" si="139"/>
        <v>0</v>
      </c>
      <c r="AI43" s="13">
        <f t="shared" si="139"/>
        <v>0</v>
      </c>
      <c r="AJ43" s="13">
        <v>0</v>
      </c>
      <c r="AK43" s="13">
        <v>0</v>
      </c>
      <c r="AL43" s="13">
        <v>0</v>
      </c>
      <c r="AM43" s="13">
        <v>0</v>
      </c>
      <c r="AN43" s="13">
        <v>0</v>
      </c>
      <c r="AO43" s="13">
        <v>0</v>
      </c>
      <c r="AP43" s="13">
        <v>0</v>
      </c>
      <c r="AQ43" s="13">
        <v>0</v>
      </c>
      <c r="AR43" s="13">
        <f t="shared" si="52"/>
        <v>370.8</v>
      </c>
      <c r="AS43" s="13">
        <v>0</v>
      </c>
      <c r="AT43" s="13">
        <v>0</v>
      </c>
      <c r="AU43" s="13">
        <v>0</v>
      </c>
      <c r="AV43" s="13">
        <v>370.8</v>
      </c>
      <c r="AW43" s="13">
        <f t="shared" si="140"/>
        <v>0</v>
      </c>
      <c r="AX43" s="13">
        <v>0</v>
      </c>
      <c r="AY43" s="13">
        <v>0</v>
      </c>
      <c r="AZ43" s="13"/>
      <c r="BA43" s="13">
        <v>0</v>
      </c>
      <c r="BB43" s="13">
        <f t="shared" si="141"/>
        <v>0</v>
      </c>
      <c r="BC43" s="13">
        <v>0</v>
      </c>
      <c r="BD43" s="13">
        <v>0</v>
      </c>
      <c r="BE43" s="13">
        <v>0</v>
      </c>
      <c r="BF43" s="13">
        <v>0</v>
      </c>
      <c r="BG43" s="13">
        <f t="shared" si="142"/>
        <v>0</v>
      </c>
      <c r="BH43" s="13">
        <f t="shared" si="142"/>
        <v>0</v>
      </c>
      <c r="BI43" s="13">
        <v>0</v>
      </c>
      <c r="BJ43" s="13">
        <v>0</v>
      </c>
      <c r="BK43" s="13">
        <v>0</v>
      </c>
      <c r="BL43" s="13">
        <v>0</v>
      </c>
      <c r="BM43" s="13">
        <v>0</v>
      </c>
      <c r="BN43" s="13">
        <v>0</v>
      </c>
      <c r="BO43" s="13">
        <v>0</v>
      </c>
      <c r="BP43" s="13">
        <v>0</v>
      </c>
      <c r="BQ43" s="13">
        <f t="shared" si="58"/>
        <v>370.8</v>
      </c>
      <c r="BR43" s="13">
        <v>0</v>
      </c>
      <c r="BS43" s="13">
        <v>0</v>
      </c>
      <c r="BT43" s="13">
        <v>0</v>
      </c>
      <c r="BU43" s="13">
        <v>370.8</v>
      </c>
      <c r="BV43" s="13">
        <f t="shared" si="60"/>
        <v>0</v>
      </c>
      <c r="BW43" s="13">
        <v>0</v>
      </c>
      <c r="BX43" s="13">
        <v>0</v>
      </c>
      <c r="BY43" s="13">
        <v>0</v>
      </c>
      <c r="BZ43" s="13">
        <v>0</v>
      </c>
      <c r="CA43" s="13">
        <f>SUM(CB43:CE43)</f>
        <v>0</v>
      </c>
      <c r="CB43" s="13">
        <v>0</v>
      </c>
      <c r="CC43" s="13">
        <v>0</v>
      </c>
      <c r="CD43" s="13">
        <v>0</v>
      </c>
      <c r="CE43" s="13">
        <v>0</v>
      </c>
      <c r="CF43" s="28">
        <f t="shared" si="127"/>
        <v>0</v>
      </c>
      <c r="CG43" s="28">
        <f t="shared" si="143"/>
        <v>0</v>
      </c>
      <c r="CH43" s="28">
        <f t="shared" si="144"/>
        <v>0</v>
      </c>
      <c r="CI43" s="28">
        <f t="shared" si="145"/>
        <v>0</v>
      </c>
      <c r="CJ43" s="28">
        <f t="shared" si="146"/>
        <v>0</v>
      </c>
      <c r="CK43" s="28">
        <f t="shared" si="129"/>
        <v>370.8</v>
      </c>
      <c r="CL43" s="28">
        <f t="shared" si="147"/>
        <v>0</v>
      </c>
      <c r="CM43" s="28">
        <f t="shared" si="147"/>
        <v>0</v>
      </c>
      <c r="CN43" s="28">
        <f t="shared" si="147"/>
        <v>0</v>
      </c>
      <c r="CO43" s="28">
        <f t="shared" si="147"/>
        <v>370.8</v>
      </c>
      <c r="CP43" s="28">
        <f t="shared" si="131"/>
        <v>0</v>
      </c>
      <c r="CQ43" s="28">
        <f t="shared" si="148"/>
        <v>0</v>
      </c>
      <c r="CR43" s="28">
        <f t="shared" si="148"/>
        <v>0</v>
      </c>
      <c r="CS43" s="28">
        <f t="shared" si="148"/>
        <v>0</v>
      </c>
      <c r="CT43" s="28">
        <f t="shared" si="148"/>
        <v>0</v>
      </c>
      <c r="CU43" s="28">
        <f t="shared" si="133"/>
        <v>0</v>
      </c>
      <c r="CV43" s="28">
        <f t="shared" si="149"/>
        <v>0</v>
      </c>
      <c r="CW43" s="28">
        <f t="shared" si="150"/>
        <v>0</v>
      </c>
      <c r="CX43" s="28">
        <f t="shared" si="151"/>
        <v>0</v>
      </c>
      <c r="CY43" s="28">
        <f t="shared" si="152"/>
        <v>0</v>
      </c>
      <c r="CZ43" s="28">
        <f t="shared" si="135"/>
        <v>370.8</v>
      </c>
      <c r="DA43" s="28">
        <f t="shared" si="153"/>
        <v>0</v>
      </c>
      <c r="DB43" s="28">
        <f t="shared" si="153"/>
        <v>0</v>
      </c>
      <c r="DC43" s="28">
        <f t="shared" si="153"/>
        <v>0</v>
      </c>
      <c r="DD43" s="28">
        <f t="shared" si="153"/>
        <v>370.8</v>
      </c>
      <c r="DE43" s="28">
        <f t="shared" si="137"/>
        <v>0</v>
      </c>
      <c r="DF43" s="28">
        <f t="shared" si="154"/>
        <v>0</v>
      </c>
      <c r="DG43" s="28">
        <f t="shared" si="154"/>
        <v>0</v>
      </c>
      <c r="DH43" s="28">
        <f t="shared" si="154"/>
        <v>0</v>
      </c>
      <c r="DI43" s="29">
        <f t="shared" si="154"/>
        <v>0</v>
      </c>
      <c r="DJ43" s="30" t="s">
        <v>230</v>
      </c>
    </row>
    <row r="44" spans="1:114" s="58" customFormat="1" ht="157.5" x14ac:dyDescent="0.25">
      <c r="A44" s="49" t="s">
        <v>334</v>
      </c>
      <c r="B44" s="50" t="s">
        <v>335</v>
      </c>
      <c r="C44" s="51" t="s">
        <v>336</v>
      </c>
      <c r="D44" s="52" t="s">
        <v>337</v>
      </c>
      <c r="E44" s="52" t="s">
        <v>338</v>
      </c>
      <c r="F44" s="50"/>
      <c r="G44" s="50"/>
      <c r="H44" s="50"/>
      <c r="I44" s="50"/>
      <c r="J44" s="50"/>
      <c r="K44" s="50"/>
      <c r="L44" s="50"/>
      <c r="M44" s="50"/>
      <c r="N44" s="50"/>
      <c r="O44" s="50"/>
      <c r="P44" s="50"/>
      <c r="Q44" s="50"/>
      <c r="R44" s="50"/>
      <c r="S44" s="50"/>
      <c r="T44" s="50"/>
      <c r="U44" s="50"/>
      <c r="V44" s="50"/>
      <c r="W44" s="53" t="s">
        <v>339</v>
      </c>
      <c r="X44" s="53" t="s">
        <v>153</v>
      </c>
      <c r="Y44" s="53" t="s">
        <v>340</v>
      </c>
      <c r="Z44" s="50"/>
      <c r="AA44" s="50"/>
      <c r="AB44" s="50"/>
      <c r="AC44" s="54"/>
      <c r="AD44" s="50"/>
      <c r="AE44" s="50"/>
      <c r="AF44" s="50"/>
      <c r="AG44" s="50" t="s">
        <v>229</v>
      </c>
      <c r="AH44" s="55">
        <f t="shared" ref="AH44:AI44" si="155">SUM(AJ44+AL44+AN44+AP44)</f>
        <v>12.4</v>
      </c>
      <c r="AI44" s="55">
        <f t="shared" si="155"/>
        <v>12.4</v>
      </c>
      <c r="AJ44" s="55">
        <v>0</v>
      </c>
      <c r="AK44" s="55">
        <v>0</v>
      </c>
      <c r="AL44" s="55">
        <v>0</v>
      </c>
      <c r="AM44" s="55">
        <v>0</v>
      </c>
      <c r="AN44" s="55">
        <v>0</v>
      </c>
      <c r="AO44" s="55">
        <v>0</v>
      </c>
      <c r="AP44" s="55">
        <v>12.4</v>
      </c>
      <c r="AQ44" s="55">
        <v>12.4</v>
      </c>
      <c r="AR44" s="55">
        <f>SUM(AS44:AV44)</f>
        <v>12</v>
      </c>
      <c r="AS44" s="55">
        <v>0</v>
      </c>
      <c r="AT44" s="55">
        <v>0</v>
      </c>
      <c r="AU44" s="55">
        <v>0</v>
      </c>
      <c r="AV44" s="55">
        <v>12</v>
      </c>
      <c r="AW44" s="55">
        <f t="shared" si="140"/>
        <v>12</v>
      </c>
      <c r="AX44" s="55">
        <v>0</v>
      </c>
      <c r="AY44" s="55">
        <v>0</v>
      </c>
      <c r="AZ44" s="55">
        <v>0</v>
      </c>
      <c r="BA44" s="55">
        <v>12</v>
      </c>
      <c r="BB44" s="55">
        <f t="shared" si="141"/>
        <v>12</v>
      </c>
      <c r="BC44" s="55">
        <v>0</v>
      </c>
      <c r="BD44" s="55">
        <v>0</v>
      </c>
      <c r="BE44" s="55">
        <v>0</v>
      </c>
      <c r="BF44" s="55">
        <v>12</v>
      </c>
      <c r="BG44" s="55">
        <f t="shared" ref="BG44:BH45" si="156">SUM(BI44+BK44+BM44+BO44)</f>
        <v>12.4</v>
      </c>
      <c r="BH44" s="55">
        <f t="shared" si="156"/>
        <v>12.4</v>
      </c>
      <c r="BI44" s="55">
        <v>0</v>
      </c>
      <c r="BJ44" s="55">
        <v>0</v>
      </c>
      <c r="BK44" s="55">
        <v>0</v>
      </c>
      <c r="BL44" s="55">
        <v>0</v>
      </c>
      <c r="BM44" s="55">
        <v>0</v>
      </c>
      <c r="BN44" s="55">
        <v>0</v>
      </c>
      <c r="BO44" s="55">
        <v>12.4</v>
      </c>
      <c r="BP44" s="55">
        <v>12.4</v>
      </c>
      <c r="BQ44" s="55">
        <f>SUM(BR44:BU44)</f>
        <v>12</v>
      </c>
      <c r="BR44" s="55">
        <v>0</v>
      </c>
      <c r="BS44" s="55">
        <v>0</v>
      </c>
      <c r="BT44" s="55">
        <v>0</v>
      </c>
      <c r="BU44" s="55">
        <v>12</v>
      </c>
      <c r="BV44" s="55">
        <f>SUM(BW44:BZ44)</f>
        <v>12</v>
      </c>
      <c r="BW44" s="55">
        <v>0</v>
      </c>
      <c r="BX44" s="55">
        <v>0</v>
      </c>
      <c r="BY44" s="55">
        <v>0</v>
      </c>
      <c r="BZ44" s="55">
        <v>12</v>
      </c>
      <c r="CA44" s="55">
        <f t="shared" ref="CA44" si="157">SUM(CB44:CE44)</f>
        <v>12</v>
      </c>
      <c r="CB44" s="55">
        <v>0</v>
      </c>
      <c r="CC44" s="55">
        <v>0</v>
      </c>
      <c r="CD44" s="55">
        <v>0</v>
      </c>
      <c r="CE44" s="55">
        <v>12</v>
      </c>
      <c r="CF44" s="56">
        <f>SUM(CG44:CJ44)</f>
        <v>12.4</v>
      </c>
      <c r="CG44" s="56">
        <f>SUM(AK44)</f>
        <v>0</v>
      </c>
      <c r="CH44" s="56">
        <f>SUM(AM44)</f>
        <v>0</v>
      </c>
      <c r="CI44" s="56">
        <f>SUM(AO44)</f>
        <v>0</v>
      </c>
      <c r="CJ44" s="56">
        <f>SUM(AQ44)</f>
        <v>12.4</v>
      </c>
      <c r="CK44" s="56">
        <f>SUM(CL44:CO44)</f>
        <v>12</v>
      </c>
      <c r="CL44" s="56">
        <f t="shared" ref="CL44:CO44" si="158">SUM(AS44)</f>
        <v>0</v>
      </c>
      <c r="CM44" s="56">
        <f t="shared" si="158"/>
        <v>0</v>
      </c>
      <c r="CN44" s="56">
        <f t="shared" si="158"/>
        <v>0</v>
      </c>
      <c r="CO44" s="56">
        <f t="shared" si="158"/>
        <v>12</v>
      </c>
      <c r="CP44" s="56">
        <f>SUM(CQ44:CT44)</f>
        <v>12</v>
      </c>
      <c r="CQ44" s="56">
        <f t="shared" ref="CQ44:CT44" si="159">SUM(AX44)</f>
        <v>0</v>
      </c>
      <c r="CR44" s="56">
        <f t="shared" si="159"/>
        <v>0</v>
      </c>
      <c r="CS44" s="56">
        <f t="shared" si="159"/>
        <v>0</v>
      </c>
      <c r="CT44" s="56">
        <f t="shared" si="159"/>
        <v>12</v>
      </c>
      <c r="CU44" s="56">
        <f>SUM(CV44:CY44)</f>
        <v>12.4</v>
      </c>
      <c r="CV44" s="56">
        <f>SUM(BJ44)</f>
        <v>0</v>
      </c>
      <c r="CW44" s="56">
        <f>SUM(BL44)</f>
        <v>0</v>
      </c>
      <c r="CX44" s="56">
        <f>SUM(BN44)</f>
        <v>0</v>
      </c>
      <c r="CY44" s="56">
        <f>SUM(BP44)</f>
        <v>12.4</v>
      </c>
      <c r="CZ44" s="56">
        <f>SUM(DA44:DD44)</f>
        <v>12</v>
      </c>
      <c r="DA44" s="56">
        <f t="shared" ref="DA44:DD44" si="160">SUM(BR44)</f>
        <v>0</v>
      </c>
      <c r="DB44" s="56">
        <f t="shared" si="160"/>
        <v>0</v>
      </c>
      <c r="DC44" s="56">
        <f t="shared" si="160"/>
        <v>0</v>
      </c>
      <c r="DD44" s="56">
        <f t="shared" si="160"/>
        <v>12</v>
      </c>
      <c r="DE44" s="56">
        <f>SUM(DF44:DI44)</f>
        <v>12</v>
      </c>
      <c r="DF44" s="56">
        <f t="shared" ref="DF44:DI44" si="161">SUM(BW44)</f>
        <v>0</v>
      </c>
      <c r="DG44" s="56">
        <f t="shared" si="161"/>
        <v>0</v>
      </c>
      <c r="DH44" s="56">
        <f t="shared" si="161"/>
        <v>0</v>
      </c>
      <c r="DI44" s="56">
        <f t="shared" si="161"/>
        <v>12</v>
      </c>
      <c r="DJ44" s="57"/>
    </row>
    <row r="45" spans="1:114" ht="67.5" x14ac:dyDescent="0.25">
      <c r="A45" s="65" t="s">
        <v>366</v>
      </c>
      <c r="B45" s="19" t="s">
        <v>362</v>
      </c>
      <c r="C45" s="19" t="s">
        <v>215</v>
      </c>
      <c r="D45" s="19" t="s">
        <v>239</v>
      </c>
      <c r="E45" s="19" t="s">
        <v>217</v>
      </c>
      <c r="F45" s="19"/>
      <c r="G45" s="19"/>
      <c r="H45" s="19"/>
      <c r="I45" s="19"/>
      <c r="J45" s="19"/>
      <c r="K45" s="19"/>
      <c r="L45" s="19"/>
      <c r="M45" s="19"/>
      <c r="N45" s="19"/>
      <c r="O45" s="19"/>
      <c r="P45" s="19"/>
      <c r="Q45" s="19"/>
      <c r="R45" s="19"/>
      <c r="S45" s="19"/>
      <c r="T45" s="19"/>
      <c r="U45" s="19"/>
      <c r="V45" s="19"/>
      <c r="W45" s="19" t="s">
        <v>240</v>
      </c>
      <c r="X45" s="19" t="s">
        <v>63</v>
      </c>
      <c r="Y45" s="19" t="s">
        <v>241</v>
      </c>
      <c r="Z45" s="19"/>
      <c r="AA45" s="19"/>
      <c r="AB45" s="19"/>
      <c r="AC45" s="27" t="s">
        <v>242</v>
      </c>
      <c r="AD45" s="19" t="s">
        <v>63</v>
      </c>
      <c r="AE45" s="19" t="s">
        <v>243</v>
      </c>
      <c r="AF45" s="19" t="s">
        <v>244</v>
      </c>
      <c r="AG45" s="19" t="s">
        <v>245</v>
      </c>
      <c r="AH45" s="13">
        <f t="shared" ref="AH45" si="162">SUM(AJ45+AL45+AN45+AP45)</f>
        <v>623.9</v>
      </c>
      <c r="AI45" s="13">
        <f t="shared" ref="AI45" si="163">SUM(AK45+AM45+AO45+AQ45)</f>
        <v>623.9</v>
      </c>
      <c r="AJ45" s="13">
        <v>0</v>
      </c>
      <c r="AK45" s="13">
        <v>0</v>
      </c>
      <c r="AL45" s="13">
        <v>0</v>
      </c>
      <c r="AM45" s="13">
        <v>0</v>
      </c>
      <c r="AN45" s="13">
        <v>0</v>
      </c>
      <c r="AO45" s="13">
        <v>0</v>
      </c>
      <c r="AP45" s="13">
        <v>623.9</v>
      </c>
      <c r="AQ45" s="13">
        <v>623.9</v>
      </c>
      <c r="AR45" s="13">
        <f t="shared" ref="AR45" si="164">SUM(AS45:AV45)</f>
        <v>623.9</v>
      </c>
      <c r="AS45" s="13">
        <v>0</v>
      </c>
      <c r="AT45" s="13">
        <v>0</v>
      </c>
      <c r="AU45" s="13">
        <v>0</v>
      </c>
      <c r="AV45" s="13">
        <v>623.9</v>
      </c>
      <c r="AW45" s="13">
        <f t="shared" si="140"/>
        <v>623.9</v>
      </c>
      <c r="AX45" s="13">
        <v>0</v>
      </c>
      <c r="AY45" s="13">
        <v>0</v>
      </c>
      <c r="AZ45" s="13"/>
      <c r="BA45" s="13">
        <v>623.9</v>
      </c>
      <c r="BB45" s="13">
        <f t="shared" si="141"/>
        <v>623.9</v>
      </c>
      <c r="BC45" s="13">
        <v>0</v>
      </c>
      <c r="BD45" s="13">
        <v>0</v>
      </c>
      <c r="BE45" s="13">
        <v>0</v>
      </c>
      <c r="BF45" s="13">
        <v>623.9</v>
      </c>
      <c r="BG45" s="13">
        <f t="shared" si="156"/>
        <v>623.9</v>
      </c>
      <c r="BH45" s="13">
        <f t="shared" si="156"/>
        <v>623.9</v>
      </c>
      <c r="BI45" s="13">
        <v>0</v>
      </c>
      <c r="BJ45" s="13">
        <v>0</v>
      </c>
      <c r="BK45" s="13">
        <v>0</v>
      </c>
      <c r="BL45" s="13">
        <v>0</v>
      </c>
      <c r="BM45" s="13">
        <v>0</v>
      </c>
      <c r="BN45" s="13">
        <v>0</v>
      </c>
      <c r="BO45" s="13">
        <v>623.9</v>
      </c>
      <c r="BP45" s="13">
        <v>623.9</v>
      </c>
      <c r="BQ45" s="13">
        <f t="shared" ref="BQ45" si="165">SUM(BR45:BU45)</f>
        <v>623.9</v>
      </c>
      <c r="BR45" s="13">
        <v>0</v>
      </c>
      <c r="BS45" s="13">
        <v>0</v>
      </c>
      <c r="BT45" s="13">
        <v>0</v>
      </c>
      <c r="BU45" s="13">
        <v>623.9</v>
      </c>
      <c r="BV45" s="13">
        <f t="shared" ref="BV45" si="166">SUM(BW45:BZ45)</f>
        <v>623.9</v>
      </c>
      <c r="BW45" s="13">
        <v>0</v>
      </c>
      <c r="BX45" s="13">
        <v>0</v>
      </c>
      <c r="BY45" s="13"/>
      <c r="BZ45" s="13">
        <v>623.9</v>
      </c>
      <c r="CA45" s="13">
        <f>SUM(CB45:CE45)</f>
        <v>623.9</v>
      </c>
      <c r="CB45" s="13">
        <v>0</v>
      </c>
      <c r="CC45" s="13">
        <v>0</v>
      </c>
      <c r="CD45" s="13">
        <v>0</v>
      </c>
      <c r="CE45" s="13">
        <v>623.9</v>
      </c>
      <c r="CF45" s="28">
        <f t="shared" ref="CF45" si="167">SUM(CG45:CJ45)</f>
        <v>623.9</v>
      </c>
      <c r="CG45" s="28">
        <f t="shared" ref="CG45" si="168">SUM(AK45)</f>
        <v>0</v>
      </c>
      <c r="CH45" s="28">
        <f t="shared" ref="CH45" si="169">SUM(AM45)</f>
        <v>0</v>
      </c>
      <c r="CI45" s="28">
        <f t="shared" ref="CI45" si="170">SUM(AO45)</f>
        <v>0</v>
      </c>
      <c r="CJ45" s="28">
        <f t="shared" ref="CJ45" si="171">SUM(AQ45)</f>
        <v>623.9</v>
      </c>
      <c r="CK45" s="28">
        <f t="shared" ref="CK45" si="172">SUM(CL45:CO45)</f>
        <v>623.9</v>
      </c>
      <c r="CL45" s="28">
        <f t="shared" ref="CL45" si="173">SUM(AS45)</f>
        <v>0</v>
      </c>
      <c r="CM45" s="28">
        <f t="shared" ref="CM45" si="174">SUM(AT45)</f>
        <v>0</v>
      </c>
      <c r="CN45" s="28">
        <f t="shared" ref="CN45" si="175">SUM(AU45)</f>
        <v>0</v>
      </c>
      <c r="CO45" s="28">
        <f t="shared" ref="CO45" si="176">SUM(AV45)</f>
        <v>623.9</v>
      </c>
      <c r="CP45" s="28">
        <f t="shared" ref="CP45" si="177">SUM(CQ45:CT45)</f>
        <v>623.9</v>
      </c>
      <c r="CQ45" s="28">
        <f t="shared" ref="CQ45" si="178">SUM(AX45)</f>
        <v>0</v>
      </c>
      <c r="CR45" s="28">
        <f t="shared" ref="CR45" si="179">SUM(AY45)</f>
        <v>0</v>
      </c>
      <c r="CS45" s="28">
        <f t="shared" ref="CS45" si="180">SUM(AZ45)</f>
        <v>0</v>
      </c>
      <c r="CT45" s="28">
        <f t="shared" ref="CT45" si="181">SUM(BA45)</f>
        <v>623.9</v>
      </c>
      <c r="CU45" s="28">
        <f t="shared" ref="CU45" si="182">SUM(CV45:CY45)</f>
        <v>623.9</v>
      </c>
      <c r="CV45" s="28">
        <f t="shared" ref="CV45" si="183">SUM(BJ45)</f>
        <v>0</v>
      </c>
      <c r="CW45" s="28">
        <f t="shared" ref="CW45" si="184">SUM(BL45)</f>
        <v>0</v>
      </c>
      <c r="CX45" s="28">
        <f t="shared" ref="CX45" si="185">SUM(BN45)</f>
        <v>0</v>
      </c>
      <c r="CY45" s="28">
        <f t="shared" ref="CY45" si="186">SUM(BP45)</f>
        <v>623.9</v>
      </c>
      <c r="CZ45" s="28">
        <f t="shared" ref="CZ45" si="187">SUM(DA45:DD45)</f>
        <v>623.9</v>
      </c>
      <c r="DA45" s="28">
        <f t="shared" ref="DA45" si="188">SUM(BR45)</f>
        <v>0</v>
      </c>
      <c r="DB45" s="28">
        <f t="shared" ref="DB45" si="189">SUM(BS45)</f>
        <v>0</v>
      </c>
      <c r="DC45" s="28">
        <f t="shared" ref="DC45" si="190">SUM(BT45)</f>
        <v>0</v>
      </c>
      <c r="DD45" s="28">
        <f t="shared" ref="DD45" si="191">SUM(BU45)</f>
        <v>623.9</v>
      </c>
      <c r="DE45" s="28">
        <f t="shared" ref="DE45" si="192">SUM(DF45:DI45)</f>
        <v>623.9</v>
      </c>
      <c r="DF45" s="28">
        <f t="shared" ref="DF45" si="193">SUM(BW45)</f>
        <v>0</v>
      </c>
      <c r="DG45" s="28">
        <f t="shared" ref="DG45" si="194">SUM(BX45)</f>
        <v>0</v>
      </c>
      <c r="DH45" s="28">
        <f t="shared" ref="DH45" si="195">SUM(BY45)</f>
        <v>0</v>
      </c>
      <c r="DI45" s="29">
        <f t="shared" ref="DI45" si="196">SUM(BZ45)</f>
        <v>623.9</v>
      </c>
      <c r="DJ45" s="30" t="s">
        <v>230</v>
      </c>
    </row>
    <row r="46" spans="1:114" s="17" customFormat="1" ht="105" hidden="1" customHeight="1" x14ac:dyDescent="0.25">
      <c r="A46" s="40" t="s">
        <v>235</v>
      </c>
      <c r="B46" s="11" t="s">
        <v>236</v>
      </c>
      <c r="C46" s="11" t="s">
        <v>51</v>
      </c>
      <c r="D46" s="11" t="s">
        <v>51</v>
      </c>
      <c r="E46" s="11" t="s">
        <v>51</v>
      </c>
      <c r="F46" s="11" t="s">
        <v>51</v>
      </c>
      <c r="G46" s="11" t="s">
        <v>51</v>
      </c>
      <c r="H46" s="11" t="s">
        <v>51</v>
      </c>
      <c r="I46" s="11" t="s">
        <v>51</v>
      </c>
      <c r="J46" s="11" t="s">
        <v>51</v>
      </c>
      <c r="K46" s="11" t="s">
        <v>51</v>
      </c>
      <c r="L46" s="11" t="s">
        <v>51</v>
      </c>
      <c r="M46" s="11" t="s">
        <v>51</v>
      </c>
      <c r="N46" s="11" t="s">
        <v>51</v>
      </c>
      <c r="O46" s="11" t="s">
        <v>51</v>
      </c>
      <c r="P46" s="11" t="s">
        <v>51</v>
      </c>
      <c r="Q46" s="11" t="s">
        <v>51</v>
      </c>
      <c r="R46" s="11" t="s">
        <v>51</v>
      </c>
      <c r="S46" s="11" t="s">
        <v>51</v>
      </c>
      <c r="T46" s="11" t="s">
        <v>51</v>
      </c>
      <c r="U46" s="11" t="s">
        <v>51</v>
      </c>
      <c r="V46" s="11" t="s">
        <v>51</v>
      </c>
      <c r="W46" s="11" t="s">
        <v>51</v>
      </c>
      <c r="X46" s="11" t="s">
        <v>51</v>
      </c>
      <c r="Y46" s="11" t="s">
        <v>51</v>
      </c>
      <c r="Z46" s="11" t="s">
        <v>51</v>
      </c>
      <c r="AA46" s="11" t="s">
        <v>51</v>
      </c>
      <c r="AB46" s="11" t="s">
        <v>51</v>
      </c>
      <c r="AC46" s="11" t="s">
        <v>51</v>
      </c>
      <c r="AD46" s="11" t="s">
        <v>51</v>
      </c>
      <c r="AE46" s="11" t="s">
        <v>51</v>
      </c>
      <c r="AF46" s="11" t="s">
        <v>51</v>
      </c>
      <c r="AG46" s="11" t="s">
        <v>51</v>
      </c>
      <c r="AH46" s="12">
        <f t="shared" si="139"/>
        <v>0</v>
      </c>
      <c r="AI46" s="12">
        <f t="shared" si="139"/>
        <v>0</v>
      </c>
      <c r="AJ46" s="12">
        <f t="shared" ref="AJ46:AQ46" si="197">SUM(AJ48)</f>
        <v>0</v>
      </c>
      <c r="AK46" s="12">
        <f t="shared" si="197"/>
        <v>0</v>
      </c>
      <c r="AL46" s="12">
        <f t="shared" si="197"/>
        <v>0</v>
      </c>
      <c r="AM46" s="12">
        <f t="shared" si="197"/>
        <v>0</v>
      </c>
      <c r="AN46" s="12">
        <f t="shared" si="197"/>
        <v>0</v>
      </c>
      <c r="AO46" s="12">
        <f t="shared" si="197"/>
        <v>0</v>
      </c>
      <c r="AP46" s="12">
        <f t="shared" si="197"/>
        <v>0</v>
      </c>
      <c r="AQ46" s="12">
        <f t="shared" si="197"/>
        <v>0</v>
      </c>
      <c r="AR46" s="12">
        <f t="shared" si="52"/>
        <v>0</v>
      </c>
      <c r="AS46" s="12">
        <f>SUM(AS48)</f>
        <v>0</v>
      </c>
      <c r="AT46" s="12">
        <f t="shared" ref="AT46:AV46" si="198">SUM(AT48)</f>
        <v>0</v>
      </c>
      <c r="AU46" s="12">
        <f t="shared" si="198"/>
        <v>0</v>
      </c>
      <c r="AV46" s="12">
        <f t="shared" si="198"/>
        <v>0</v>
      </c>
      <c r="AW46" s="12">
        <f t="shared" si="140"/>
        <v>0</v>
      </c>
      <c r="AX46" s="12">
        <f t="shared" ref="AX46:BA46" si="199">SUM(AX48)</f>
        <v>0</v>
      </c>
      <c r="AY46" s="12">
        <f t="shared" si="199"/>
        <v>0</v>
      </c>
      <c r="AZ46" s="12">
        <f t="shared" si="199"/>
        <v>0</v>
      </c>
      <c r="BA46" s="12">
        <f t="shared" si="199"/>
        <v>0</v>
      </c>
      <c r="BB46" s="12">
        <f t="shared" si="141"/>
        <v>0</v>
      </c>
      <c r="BC46" s="12">
        <f t="shared" ref="BC46:BF46" si="200">SUM(BC48)</f>
        <v>0</v>
      </c>
      <c r="BD46" s="12">
        <f t="shared" si="200"/>
        <v>0</v>
      </c>
      <c r="BE46" s="12">
        <f t="shared" si="200"/>
        <v>0</v>
      </c>
      <c r="BF46" s="12">
        <f t="shared" si="200"/>
        <v>0</v>
      </c>
      <c r="BG46" s="12">
        <f t="shared" si="142"/>
        <v>0</v>
      </c>
      <c r="BH46" s="12">
        <f t="shared" si="142"/>
        <v>0</v>
      </c>
      <c r="BI46" s="12">
        <f t="shared" ref="BI46:BP46" si="201">SUM(BI48)</f>
        <v>0</v>
      </c>
      <c r="BJ46" s="12">
        <f t="shared" si="201"/>
        <v>0</v>
      </c>
      <c r="BK46" s="12">
        <f t="shared" si="201"/>
        <v>0</v>
      </c>
      <c r="BL46" s="12">
        <f t="shared" si="201"/>
        <v>0</v>
      </c>
      <c r="BM46" s="12">
        <f t="shared" si="201"/>
        <v>0</v>
      </c>
      <c r="BN46" s="12">
        <f t="shared" si="201"/>
        <v>0</v>
      </c>
      <c r="BO46" s="12">
        <f t="shared" si="201"/>
        <v>0</v>
      </c>
      <c r="BP46" s="12">
        <f t="shared" si="201"/>
        <v>0</v>
      </c>
      <c r="BQ46" s="12">
        <f t="shared" si="58"/>
        <v>0</v>
      </c>
      <c r="BR46" s="12">
        <f t="shared" ref="BR46:BU46" si="202">SUM(BR48)</f>
        <v>0</v>
      </c>
      <c r="BS46" s="12">
        <f t="shared" si="202"/>
        <v>0</v>
      </c>
      <c r="BT46" s="12">
        <f t="shared" si="202"/>
        <v>0</v>
      </c>
      <c r="BU46" s="12">
        <f t="shared" si="202"/>
        <v>0</v>
      </c>
      <c r="BV46" s="12">
        <f t="shared" si="60"/>
        <v>0</v>
      </c>
      <c r="BW46" s="12">
        <f t="shared" ref="BW46:BZ46" si="203">SUM(BW48)</f>
        <v>0</v>
      </c>
      <c r="BX46" s="12">
        <f t="shared" si="203"/>
        <v>0</v>
      </c>
      <c r="BY46" s="12">
        <f t="shared" si="203"/>
        <v>0</v>
      </c>
      <c r="BZ46" s="12">
        <f t="shared" si="203"/>
        <v>0</v>
      </c>
      <c r="CA46" s="12">
        <f>SUM(CB46:CE46)</f>
        <v>0</v>
      </c>
      <c r="CB46" s="12">
        <f t="shared" ref="CB46:CE46" si="204">SUM(CB48)</f>
        <v>0</v>
      </c>
      <c r="CC46" s="12">
        <f t="shared" si="204"/>
        <v>0</v>
      </c>
      <c r="CD46" s="12">
        <f t="shared" si="204"/>
        <v>0</v>
      </c>
      <c r="CE46" s="12">
        <f t="shared" si="204"/>
        <v>0</v>
      </c>
      <c r="CF46" s="14">
        <f t="shared" si="127"/>
        <v>0</v>
      </c>
      <c r="CG46" s="12">
        <f t="shared" ref="CG46:CJ46" si="205">SUM(CG48)</f>
        <v>0</v>
      </c>
      <c r="CH46" s="12">
        <f t="shared" si="205"/>
        <v>0</v>
      </c>
      <c r="CI46" s="12">
        <f t="shared" si="205"/>
        <v>0</v>
      </c>
      <c r="CJ46" s="12">
        <f t="shared" si="205"/>
        <v>0</v>
      </c>
      <c r="CK46" s="14">
        <f t="shared" si="129"/>
        <v>0</v>
      </c>
      <c r="CL46" s="12">
        <f t="shared" ref="CL46:CO46" si="206">SUM(CL48)</f>
        <v>0</v>
      </c>
      <c r="CM46" s="12">
        <f t="shared" si="206"/>
        <v>0</v>
      </c>
      <c r="CN46" s="12">
        <f t="shared" si="206"/>
        <v>0</v>
      </c>
      <c r="CO46" s="12">
        <f t="shared" si="206"/>
        <v>0</v>
      </c>
      <c r="CP46" s="14">
        <f t="shared" si="131"/>
        <v>0</v>
      </c>
      <c r="CQ46" s="12">
        <f>SUM(CQ48)</f>
        <v>0</v>
      </c>
      <c r="CR46" s="12">
        <f t="shared" ref="CR46:CT46" si="207">SUM(CR48)</f>
        <v>0</v>
      </c>
      <c r="CS46" s="12">
        <f t="shared" si="207"/>
        <v>0</v>
      </c>
      <c r="CT46" s="12">
        <f t="shared" si="207"/>
        <v>0</v>
      </c>
      <c r="CU46" s="14">
        <f t="shared" si="133"/>
        <v>0</v>
      </c>
      <c r="CV46" s="12">
        <f t="shared" ref="CV46:CY46" si="208">SUM(CV48)</f>
        <v>0</v>
      </c>
      <c r="CW46" s="12">
        <f t="shared" si="208"/>
        <v>0</v>
      </c>
      <c r="CX46" s="12">
        <f t="shared" si="208"/>
        <v>0</v>
      </c>
      <c r="CY46" s="12">
        <f t="shared" si="208"/>
        <v>0</v>
      </c>
      <c r="CZ46" s="14">
        <f t="shared" si="135"/>
        <v>0</v>
      </c>
      <c r="DA46" s="12">
        <f t="shared" ref="DA46:DD46" si="209">SUM(DA48)</f>
        <v>0</v>
      </c>
      <c r="DB46" s="12">
        <f t="shared" si="209"/>
        <v>0</v>
      </c>
      <c r="DC46" s="12">
        <f t="shared" si="209"/>
        <v>0</v>
      </c>
      <c r="DD46" s="12">
        <f t="shared" si="209"/>
        <v>0</v>
      </c>
      <c r="DE46" s="14">
        <f t="shared" si="137"/>
        <v>0</v>
      </c>
      <c r="DF46" s="12">
        <f t="shared" ref="DF46:DI46" si="210">SUM(DF48)</f>
        <v>0</v>
      </c>
      <c r="DG46" s="12">
        <f t="shared" si="210"/>
        <v>0</v>
      </c>
      <c r="DH46" s="12">
        <f t="shared" si="210"/>
        <v>0</v>
      </c>
      <c r="DI46" s="15">
        <f t="shared" si="210"/>
        <v>0</v>
      </c>
      <c r="DJ46" s="16"/>
    </row>
    <row r="47" spans="1:114" hidden="1" x14ac:dyDescent="0.25">
      <c r="A47" s="18" t="s">
        <v>52</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c r="AB47" s="19"/>
      <c r="AC47" s="19"/>
      <c r="AD47" s="19"/>
      <c r="AE47" s="19"/>
      <c r="AF47" s="19"/>
      <c r="AG47" s="19"/>
      <c r="AH47" s="21"/>
      <c r="AI47" s="21"/>
      <c r="AJ47" s="21"/>
      <c r="AK47" s="21"/>
      <c r="AL47" s="21"/>
      <c r="AM47" s="21"/>
      <c r="AN47" s="21"/>
      <c r="AO47" s="21"/>
      <c r="AP47" s="21"/>
      <c r="AQ47" s="21"/>
      <c r="AR47" s="21"/>
      <c r="AS47" s="21"/>
      <c r="AT47" s="21"/>
      <c r="AU47" s="21"/>
      <c r="AV47" s="21"/>
      <c r="AW47" s="21"/>
      <c r="AX47" s="21"/>
      <c r="AY47" s="21"/>
      <c r="AZ47" s="21"/>
      <c r="BA47" s="21"/>
      <c r="BB47" s="21"/>
      <c r="BC47" s="21"/>
      <c r="BD47" s="21"/>
      <c r="BE47" s="21"/>
      <c r="BF47" s="21"/>
      <c r="BG47" s="21"/>
      <c r="BH47" s="21"/>
      <c r="BI47" s="21"/>
      <c r="BJ47" s="21"/>
      <c r="BK47" s="21"/>
      <c r="BL47" s="21"/>
      <c r="BM47" s="21"/>
      <c r="BN47" s="21"/>
      <c r="BO47" s="21"/>
      <c r="BP47" s="21"/>
      <c r="BQ47" s="21"/>
      <c r="BR47" s="21"/>
      <c r="BS47" s="21"/>
      <c r="BT47" s="21"/>
      <c r="BU47" s="21"/>
      <c r="BV47" s="21"/>
      <c r="BW47" s="21"/>
      <c r="BX47" s="21"/>
      <c r="BY47" s="21"/>
      <c r="BZ47" s="21"/>
      <c r="CA47" s="21"/>
      <c r="CB47" s="21"/>
      <c r="CC47" s="21"/>
      <c r="CD47" s="21"/>
      <c r="CE47" s="21"/>
      <c r="CF47" s="5"/>
      <c r="CG47" s="21"/>
      <c r="CH47" s="21"/>
      <c r="CI47" s="21"/>
      <c r="CJ47" s="21"/>
      <c r="CK47" s="5"/>
      <c r="CL47" s="21"/>
      <c r="CM47" s="21"/>
      <c r="CN47" s="21"/>
      <c r="CO47" s="21"/>
      <c r="CP47" s="5"/>
      <c r="CQ47" s="21"/>
      <c r="CR47" s="21"/>
      <c r="CS47" s="21"/>
      <c r="CT47" s="21"/>
      <c r="CU47" s="5"/>
      <c r="CV47" s="21"/>
      <c r="CW47" s="21"/>
      <c r="CX47" s="21"/>
      <c r="CY47" s="21"/>
      <c r="CZ47" s="5"/>
      <c r="DA47" s="21"/>
      <c r="DB47" s="21"/>
      <c r="DC47" s="21"/>
      <c r="DD47" s="21"/>
      <c r="DE47" s="5"/>
      <c r="DF47" s="21"/>
      <c r="DG47" s="21"/>
      <c r="DH47" s="21"/>
      <c r="DI47" s="23"/>
      <c r="DJ47" s="24"/>
    </row>
    <row r="48" spans="1:114" s="17" customFormat="1" ht="82.5" hidden="1" customHeight="1" x14ac:dyDescent="0.25">
      <c r="A48" s="10" t="s">
        <v>237</v>
      </c>
      <c r="B48" s="11" t="s">
        <v>238</v>
      </c>
      <c r="C48" s="11" t="s">
        <v>51</v>
      </c>
      <c r="D48" s="11" t="s">
        <v>51</v>
      </c>
      <c r="E48" s="11" t="s">
        <v>51</v>
      </c>
      <c r="F48" s="11" t="s">
        <v>51</v>
      </c>
      <c r="G48" s="11" t="s">
        <v>51</v>
      </c>
      <c r="H48" s="11" t="s">
        <v>51</v>
      </c>
      <c r="I48" s="11" t="s">
        <v>51</v>
      </c>
      <c r="J48" s="11" t="s">
        <v>51</v>
      </c>
      <c r="K48" s="11" t="s">
        <v>51</v>
      </c>
      <c r="L48" s="11" t="s">
        <v>51</v>
      </c>
      <c r="M48" s="11" t="s">
        <v>51</v>
      </c>
      <c r="N48" s="11" t="s">
        <v>51</v>
      </c>
      <c r="O48" s="11" t="s">
        <v>51</v>
      </c>
      <c r="P48" s="11" t="s">
        <v>51</v>
      </c>
      <c r="Q48" s="11" t="s">
        <v>51</v>
      </c>
      <c r="R48" s="11" t="s">
        <v>51</v>
      </c>
      <c r="S48" s="11" t="s">
        <v>51</v>
      </c>
      <c r="T48" s="11" t="s">
        <v>51</v>
      </c>
      <c r="U48" s="11" t="s">
        <v>51</v>
      </c>
      <c r="V48" s="11" t="s">
        <v>51</v>
      </c>
      <c r="W48" s="11" t="s">
        <v>51</v>
      </c>
      <c r="X48" s="11" t="s">
        <v>51</v>
      </c>
      <c r="Y48" s="11" t="s">
        <v>51</v>
      </c>
      <c r="Z48" s="11" t="s">
        <v>51</v>
      </c>
      <c r="AA48" s="11" t="s">
        <v>51</v>
      </c>
      <c r="AB48" s="11" t="s">
        <v>51</v>
      </c>
      <c r="AC48" s="11" t="s">
        <v>51</v>
      </c>
      <c r="AD48" s="11" t="s">
        <v>51</v>
      </c>
      <c r="AE48" s="11" t="s">
        <v>51</v>
      </c>
      <c r="AF48" s="11" t="s">
        <v>51</v>
      </c>
      <c r="AG48" s="11" t="s">
        <v>51</v>
      </c>
      <c r="AH48" s="12">
        <f t="shared" ref="AH48:AI48" si="211">SUM(AJ48+AL48+AN48+AP48)</f>
        <v>0</v>
      </c>
      <c r="AI48" s="12">
        <f t="shared" si="211"/>
        <v>0</v>
      </c>
      <c r="AJ48" s="12">
        <f t="shared" ref="AJ48:AQ48" si="212">SUM(AJ50)</f>
        <v>0</v>
      </c>
      <c r="AK48" s="12">
        <f t="shared" si="212"/>
        <v>0</v>
      </c>
      <c r="AL48" s="12">
        <f t="shared" si="212"/>
        <v>0</v>
      </c>
      <c r="AM48" s="12">
        <f t="shared" si="212"/>
        <v>0</v>
      </c>
      <c r="AN48" s="12">
        <f t="shared" si="212"/>
        <v>0</v>
      </c>
      <c r="AO48" s="12">
        <f t="shared" si="212"/>
        <v>0</v>
      </c>
      <c r="AP48" s="12">
        <f t="shared" si="212"/>
        <v>0</v>
      </c>
      <c r="AQ48" s="12">
        <f t="shared" si="212"/>
        <v>0</v>
      </c>
      <c r="AR48" s="12">
        <f t="shared" ref="AR48:AR51" si="213">SUM(AS48:AV48)</f>
        <v>0</v>
      </c>
      <c r="AS48" s="12">
        <f>SUM(AS50)</f>
        <v>0</v>
      </c>
      <c r="AT48" s="12">
        <f t="shared" ref="AT48:AV48" si="214">SUM(AT50)</f>
        <v>0</v>
      </c>
      <c r="AU48" s="12">
        <f t="shared" si="214"/>
        <v>0</v>
      </c>
      <c r="AV48" s="12">
        <f t="shared" si="214"/>
        <v>0</v>
      </c>
      <c r="AW48" s="12">
        <f>SUM(AX48:BA48)</f>
        <v>0</v>
      </c>
      <c r="AX48" s="12">
        <f t="shared" ref="AX48:BA48" si="215">SUM(AX50)</f>
        <v>0</v>
      </c>
      <c r="AY48" s="12">
        <f t="shared" si="215"/>
        <v>0</v>
      </c>
      <c r="AZ48" s="12">
        <f t="shared" si="215"/>
        <v>0</v>
      </c>
      <c r="BA48" s="12">
        <f t="shared" si="215"/>
        <v>0</v>
      </c>
      <c r="BB48" s="12">
        <f>SUM(BC48:BF48)</f>
        <v>0</v>
      </c>
      <c r="BC48" s="12">
        <f t="shared" ref="BC48:BF48" si="216">SUM(BC50)</f>
        <v>0</v>
      </c>
      <c r="BD48" s="12">
        <f t="shared" si="216"/>
        <v>0</v>
      </c>
      <c r="BE48" s="12">
        <f t="shared" si="216"/>
        <v>0</v>
      </c>
      <c r="BF48" s="12">
        <f t="shared" si="216"/>
        <v>0</v>
      </c>
      <c r="BG48" s="12">
        <f t="shared" ref="BG48:BH48" si="217">SUM(BI48+BK48+BM48+BO48)</f>
        <v>0</v>
      </c>
      <c r="BH48" s="12">
        <f t="shared" si="217"/>
        <v>0</v>
      </c>
      <c r="BI48" s="12">
        <f t="shared" ref="BI48:BP48" si="218">SUM(BI50)</f>
        <v>0</v>
      </c>
      <c r="BJ48" s="12">
        <f t="shared" si="218"/>
        <v>0</v>
      </c>
      <c r="BK48" s="12">
        <f t="shared" si="218"/>
        <v>0</v>
      </c>
      <c r="BL48" s="12">
        <f t="shared" si="218"/>
        <v>0</v>
      </c>
      <c r="BM48" s="12">
        <f t="shared" si="218"/>
        <v>0</v>
      </c>
      <c r="BN48" s="12">
        <f t="shared" si="218"/>
        <v>0</v>
      </c>
      <c r="BO48" s="12">
        <f t="shared" si="218"/>
        <v>0</v>
      </c>
      <c r="BP48" s="12">
        <f t="shared" si="218"/>
        <v>0</v>
      </c>
      <c r="BQ48" s="12">
        <f t="shared" ref="BQ48:BQ51" si="219">SUM(BR48:BU48)</f>
        <v>0</v>
      </c>
      <c r="BR48" s="12">
        <f t="shared" ref="BR48:BU48" si="220">SUM(BR50)</f>
        <v>0</v>
      </c>
      <c r="BS48" s="12">
        <f t="shared" si="220"/>
        <v>0</v>
      </c>
      <c r="BT48" s="12">
        <f t="shared" si="220"/>
        <v>0</v>
      </c>
      <c r="BU48" s="12">
        <f t="shared" si="220"/>
        <v>0</v>
      </c>
      <c r="BV48" s="12">
        <f t="shared" ref="BV48:BV51" si="221">SUM(BW48:BZ48)</f>
        <v>0</v>
      </c>
      <c r="BW48" s="12">
        <f t="shared" ref="BW48:BZ48" si="222">SUM(BW50)</f>
        <v>0</v>
      </c>
      <c r="BX48" s="12">
        <f t="shared" si="222"/>
        <v>0</v>
      </c>
      <c r="BY48" s="12">
        <f t="shared" si="222"/>
        <v>0</v>
      </c>
      <c r="BZ48" s="12">
        <f t="shared" si="222"/>
        <v>0</v>
      </c>
      <c r="CA48" s="12">
        <f>SUM(CB48:CE48)</f>
        <v>0</v>
      </c>
      <c r="CB48" s="12">
        <f t="shared" ref="CB48:CE48" si="223">SUM(CB50)</f>
        <v>0</v>
      </c>
      <c r="CC48" s="12">
        <f t="shared" si="223"/>
        <v>0</v>
      </c>
      <c r="CD48" s="12">
        <f t="shared" si="223"/>
        <v>0</v>
      </c>
      <c r="CE48" s="12">
        <f t="shared" si="223"/>
        <v>0</v>
      </c>
      <c r="CF48" s="14">
        <f t="shared" ref="CF48:CF51" si="224">SUM(CG48:CJ48)</f>
        <v>0</v>
      </c>
      <c r="CG48" s="12">
        <f t="shared" ref="CG48:CJ48" si="225">SUM(CG50)</f>
        <v>0</v>
      </c>
      <c r="CH48" s="12">
        <f t="shared" si="225"/>
        <v>0</v>
      </c>
      <c r="CI48" s="12">
        <f t="shared" si="225"/>
        <v>0</v>
      </c>
      <c r="CJ48" s="12">
        <f t="shared" si="225"/>
        <v>0</v>
      </c>
      <c r="CK48" s="14">
        <f t="shared" ref="CK48:CK51" si="226">SUM(CL48:CO48)</f>
        <v>0</v>
      </c>
      <c r="CL48" s="12">
        <f t="shared" ref="CL48:CO48" si="227">SUM(CL50)</f>
        <v>0</v>
      </c>
      <c r="CM48" s="12">
        <f t="shared" si="227"/>
        <v>0</v>
      </c>
      <c r="CN48" s="12">
        <f t="shared" si="227"/>
        <v>0</v>
      </c>
      <c r="CO48" s="12">
        <f t="shared" si="227"/>
        <v>0</v>
      </c>
      <c r="CP48" s="14">
        <f t="shared" ref="CP48:CP51" si="228">SUM(CQ48:CT48)</f>
        <v>0</v>
      </c>
      <c r="CQ48" s="12">
        <f>SUM(CQ50)</f>
        <v>0</v>
      </c>
      <c r="CR48" s="12">
        <f t="shared" ref="CR48:CT48" si="229">SUM(CR50)</f>
        <v>0</v>
      </c>
      <c r="CS48" s="12">
        <f t="shared" si="229"/>
        <v>0</v>
      </c>
      <c r="CT48" s="12">
        <f t="shared" si="229"/>
        <v>0</v>
      </c>
      <c r="CU48" s="14">
        <f t="shared" ref="CU48:CU51" si="230">SUM(CV48:CY48)</f>
        <v>0</v>
      </c>
      <c r="CV48" s="12">
        <f t="shared" ref="CV48:CY48" si="231">SUM(CV50)</f>
        <v>0</v>
      </c>
      <c r="CW48" s="12">
        <f t="shared" si="231"/>
        <v>0</v>
      </c>
      <c r="CX48" s="12">
        <f t="shared" si="231"/>
        <v>0</v>
      </c>
      <c r="CY48" s="12">
        <f t="shared" si="231"/>
        <v>0</v>
      </c>
      <c r="CZ48" s="14">
        <f t="shared" ref="CZ48:CZ51" si="232">SUM(DA48:DD48)</f>
        <v>0</v>
      </c>
      <c r="DA48" s="12">
        <f t="shared" ref="DA48:DD48" si="233">SUM(DA50)</f>
        <v>0</v>
      </c>
      <c r="DB48" s="12">
        <f t="shared" si="233"/>
        <v>0</v>
      </c>
      <c r="DC48" s="12">
        <f t="shared" si="233"/>
        <v>0</v>
      </c>
      <c r="DD48" s="12">
        <f t="shared" si="233"/>
        <v>0</v>
      </c>
      <c r="DE48" s="14">
        <f t="shared" ref="DE48:DE51" si="234">SUM(DF48:DI48)</f>
        <v>0</v>
      </c>
      <c r="DF48" s="12">
        <f t="shared" ref="DF48:DI48" si="235">SUM(DF50)</f>
        <v>0</v>
      </c>
      <c r="DG48" s="12">
        <f t="shared" si="235"/>
        <v>0</v>
      </c>
      <c r="DH48" s="12">
        <f t="shared" si="235"/>
        <v>0</v>
      </c>
      <c r="DI48" s="15">
        <f t="shared" si="235"/>
        <v>0</v>
      </c>
      <c r="DJ48" s="16"/>
    </row>
    <row r="49" spans="1:114" hidden="1" x14ac:dyDescent="0.25">
      <c r="A49" s="18" t="s">
        <v>52</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c r="AB49" s="19"/>
      <c r="AC49" s="19"/>
      <c r="AD49" s="19"/>
      <c r="AE49" s="19"/>
      <c r="AF49" s="19"/>
      <c r="AG49" s="19"/>
      <c r="AH49" s="21"/>
      <c r="AI49" s="21"/>
      <c r="AJ49" s="21"/>
      <c r="AK49" s="21"/>
      <c r="AL49" s="21"/>
      <c r="AM49" s="21"/>
      <c r="AN49" s="21"/>
      <c r="AO49" s="21"/>
      <c r="AP49" s="21"/>
      <c r="AQ49" s="21"/>
      <c r="AR49" s="21"/>
      <c r="AS49" s="21"/>
      <c r="AT49" s="21"/>
      <c r="AU49" s="21"/>
      <c r="AV49" s="21"/>
      <c r="AW49" s="21"/>
      <c r="AX49" s="21"/>
      <c r="AY49" s="21"/>
      <c r="AZ49" s="21"/>
      <c r="BA49" s="21"/>
      <c r="BB49" s="21"/>
      <c r="BC49" s="21"/>
      <c r="BD49" s="21"/>
      <c r="BE49" s="21"/>
      <c r="BF49" s="21"/>
      <c r="BG49" s="21"/>
      <c r="BH49" s="21"/>
      <c r="BI49" s="21"/>
      <c r="BJ49" s="21"/>
      <c r="BK49" s="21"/>
      <c r="BL49" s="21"/>
      <c r="BM49" s="21"/>
      <c r="BN49" s="21"/>
      <c r="BO49" s="21"/>
      <c r="BP49" s="21"/>
      <c r="BQ49" s="21"/>
      <c r="BR49" s="21"/>
      <c r="BS49" s="21"/>
      <c r="BT49" s="21"/>
      <c r="BU49" s="21"/>
      <c r="BV49" s="21"/>
      <c r="BW49" s="21"/>
      <c r="BX49" s="21"/>
      <c r="BY49" s="21"/>
      <c r="BZ49" s="21"/>
      <c r="CA49" s="21"/>
      <c r="CB49" s="21"/>
      <c r="CC49" s="21"/>
      <c r="CD49" s="21"/>
      <c r="CE49" s="21"/>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41"/>
      <c r="DJ49" s="24"/>
    </row>
    <row r="50" spans="1:114" hidden="1" x14ac:dyDescent="0.25">
      <c r="A50" s="18"/>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c r="AB50" s="19"/>
      <c r="AC50" s="27"/>
      <c r="AD50" s="19"/>
      <c r="AE50" s="19"/>
      <c r="AF50" s="19"/>
      <c r="AG50" s="19"/>
      <c r="AH50" s="13"/>
      <c r="AI50" s="13"/>
      <c r="AJ50" s="13"/>
      <c r="AK50" s="13"/>
      <c r="AL50" s="13"/>
      <c r="AM50" s="13"/>
      <c r="AN50" s="13"/>
      <c r="AO50" s="13"/>
      <c r="AP50" s="13"/>
      <c r="AQ50" s="13"/>
      <c r="AR50" s="13"/>
      <c r="AS50" s="13"/>
      <c r="AT50" s="13"/>
      <c r="AU50" s="13"/>
      <c r="AV50" s="13"/>
      <c r="AW50" s="13"/>
      <c r="AX50" s="13"/>
      <c r="AY50" s="13"/>
      <c r="AZ50" s="13"/>
      <c r="BA50" s="13"/>
      <c r="BB50" s="13"/>
      <c r="BC50" s="13"/>
      <c r="BD50" s="13"/>
      <c r="BE50" s="13"/>
      <c r="BF50" s="13"/>
      <c r="BG50" s="13"/>
      <c r="BH50" s="13"/>
      <c r="BI50" s="13"/>
      <c r="BJ50" s="13"/>
      <c r="BK50" s="13"/>
      <c r="BL50" s="13"/>
      <c r="BM50" s="13"/>
      <c r="BN50" s="13"/>
      <c r="BO50" s="13"/>
      <c r="BP50" s="13"/>
      <c r="BQ50" s="13"/>
      <c r="BR50" s="13"/>
      <c r="BS50" s="13"/>
      <c r="BT50" s="13"/>
      <c r="BU50" s="13"/>
      <c r="BV50" s="13"/>
      <c r="BW50" s="13"/>
      <c r="BX50" s="13"/>
      <c r="BY50" s="13"/>
      <c r="BZ50" s="13"/>
      <c r="CA50" s="13"/>
      <c r="CB50" s="13"/>
      <c r="CC50" s="13"/>
      <c r="CD50" s="13"/>
      <c r="CE50" s="13"/>
      <c r="CF50" s="28"/>
      <c r="CG50" s="28"/>
      <c r="CH50" s="28"/>
      <c r="CI50" s="28"/>
      <c r="CJ50" s="28"/>
      <c r="CK50" s="28"/>
      <c r="CL50" s="28"/>
      <c r="CM50" s="28"/>
      <c r="CN50" s="28"/>
      <c r="CO50" s="28"/>
      <c r="CP50" s="28"/>
      <c r="CQ50" s="28"/>
      <c r="CR50" s="28"/>
      <c r="CS50" s="28"/>
      <c r="CT50" s="28"/>
      <c r="CU50" s="28"/>
      <c r="CV50" s="28"/>
      <c r="CW50" s="28"/>
      <c r="CX50" s="28"/>
      <c r="CY50" s="28"/>
      <c r="CZ50" s="28"/>
      <c r="DA50" s="28"/>
      <c r="DB50" s="28"/>
      <c r="DC50" s="28"/>
      <c r="DD50" s="28"/>
      <c r="DE50" s="28"/>
      <c r="DF50" s="28"/>
      <c r="DG50" s="28"/>
      <c r="DH50" s="28"/>
      <c r="DI50" s="29"/>
      <c r="DJ50" s="30"/>
    </row>
    <row r="51" spans="1:114" s="17" customFormat="1" ht="126" customHeight="1" x14ac:dyDescent="0.25">
      <c r="A51" s="40" t="s">
        <v>246</v>
      </c>
      <c r="B51" s="11" t="s">
        <v>247</v>
      </c>
      <c r="C51" s="11" t="s">
        <v>51</v>
      </c>
      <c r="D51" s="11" t="s">
        <v>51</v>
      </c>
      <c r="E51" s="11" t="s">
        <v>51</v>
      </c>
      <c r="F51" s="11" t="s">
        <v>51</v>
      </c>
      <c r="G51" s="11" t="s">
        <v>51</v>
      </c>
      <c r="H51" s="11" t="s">
        <v>51</v>
      </c>
      <c r="I51" s="11" t="s">
        <v>51</v>
      </c>
      <c r="J51" s="11" t="s">
        <v>51</v>
      </c>
      <c r="K51" s="11" t="s">
        <v>51</v>
      </c>
      <c r="L51" s="11" t="s">
        <v>51</v>
      </c>
      <c r="M51" s="11" t="s">
        <v>51</v>
      </c>
      <c r="N51" s="11" t="s">
        <v>51</v>
      </c>
      <c r="O51" s="11" t="s">
        <v>51</v>
      </c>
      <c r="P51" s="11" t="s">
        <v>51</v>
      </c>
      <c r="Q51" s="11" t="s">
        <v>51</v>
      </c>
      <c r="R51" s="11" t="s">
        <v>51</v>
      </c>
      <c r="S51" s="11" t="s">
        <v>51</v>
      </c>
      <c r="T51" s="11" t="s">
        <v>51</v>
      </c>
      <c r="U51" s="11" t="s">
        <v>51</v>
      </c>
      <c r="V51" s="11" t="s">
        <v>51</v>
      </c>
      <c r="W51" s="11" t="s">
        <v>51</v>
      </c>
      <c r="X51" s="11" t="s">
        <v>51</v>
      </c>
      <c r="Y51" s="11" t="s">
        <v>51</v>
      </c>
      <c r="Z51" s="11" t="s">
        <v>51</v>
      </c>
      <c r="AA51" s="11" t="s">
        <v>51</v>
      </c>
      <c r="AB51" s="11" t="s">
        <v>51</v>
      </c>
      <c r="AC51" s="11" t="s">
        <v>51</v>
      </c>
      <c r="AD51" s="11" t="s">
        <v>51</v>
      </c>
      <c r="AE51" s="11" t="s">
        <v>51</v>
      </c>
      <c r="AF51" s="11" t="s">
        <v>51</v>
      </c>
      <c r="AG51" s="11" t="s">
        <v>51</v>
      </c>
      <c r="AH51" s="12">
        <f t="shared" ref="AH51:AI51" si="236">SUM(AJ51+AL51+AN51+AP51)</f>
        <v>255.4</v>
      </c>
      <c r="AI51" s="12">
        <f t="shared" si="236"/>
        <v>255.4</v>
      </c>
      <c r="AJ51" s="12">
        <f t="shared" ref="AJ51:AQ51" si="237">SUM(AJ53+AJ56)</f>
        <v>254.4</v>
      </c>
      <c r="AK51" s="12">
        <f t="shared" si="237"/>
        <v>254.4</v>
      </c>
      <c r="AL51" s="12">
        <f t="shared" si="237"/>
        <v>1</v>
      </c>
      <c r="AM51" s="12">
        <f t="shared" si="237"/>
        <v>1</v>
      </c>
      <c r="AN51" s="12">
        <f t="shared" si="237"/>
        <v>0</v>
      </c>
      <c r="AO51" s="12">
        <f t="shared" si="237"/>
        <v>0</v>
      </c>
      <c r="AP51" s="12">
        <f t="shared" si="237"/>
        <v>0</v>
      </c>
      <c r="AQ51" s="12">
        <f t="shared" si="237"/>
        <v>0</v>
      </c>
      <c r="AR51" s="12">
        <f t="shared" si="213"/>
        <v>281.8</v>
      </c>
      <c r="AS51" s="12">
        <f>SUM(AS53+AS56)</f>
        <v>278.3</v>
      </c>
      <c r="AT51" s="12">
        <f t="shared" ref="AT51:AV51" si="238">SUM(AT53+AT56)</f>
        <v>3.5</v>
      </c>
      <c r="AU51" s="12">
        <f t="shared" si="238"/>
        <v>0</v>
      </c>
      <c r="AV51" s="12">
        <f t="shared" si="238"/>
        <v>0</v>
      </c>
      <c r="AW51" s="12">
        <f>SUM(AX51:BA51)</f>
        <v>284.89999999999998</v>
      </c>
      <c r="AX51" s="12">
        <f t="shared" ref="AX51:BA51" si="239">SUM(AX53+AX56)</f>
        <v>281.39999999999998</v>
      </c>
      <c r="AY51" s="12">
        <f t="shared" si="239"/>
        <v>3.5</v>
      </c>
      <c r="AZ51" s="12">
        <f t="shared" si="239"/>
        <v>0</v>
      </c>
      <c r="BA51" s="12">
        <f t="shared" si="239"/>
        <v>0</v>
      </c>
      <c r="BB51" s="12">
        <f>SUM(BC51:BF51)</f>
        <v>295</v>
      </c>
      <c r="BC51" s="12">
        <f t="shared" ref="BC51:BF51" si="240">SUM(BC53+BC56)</f>
        <v>291.5</v>
      </c>
      <c r="BD51" s="12">
        <f t="shared" si="240"/>
        <v>3.5</v>
      </c>
      <c r="BE51" s="12">
        <f t="shared" si="240"/>
        <v>0</v>
      </c>
      <c r="BF51" s="12">
        <f t="shared" si="240"/>
        <v>0</v>
      </c>
      <c r="BG51" s="12">
        <f t="shared" ref="BG51:BH51" si="241">SUM(BI51+BK51+BM51+BO51)</f>
        <v>247.9</v>
      </c>
      <c r="BH51" s="12">
        <f t="shared" si="241"/>
        <v>247.9</v>
      </c>
      <c r="BI51" s="12">
        <f t="shared" ref="BI51:BP51" si="242">SUM(BI53+BI56)</f>
        <v>246.9</v>
      </c>
      <c r="BJ51" s="12">
        <f t="shared" si="242"/>
        <v>246.9</v>
      </c>
      <c r="BK51" s="12">
        <f t="shared" si="242"/>
        <v>1</v>
      </c>
      <c r="BL51" s="12">
        <f t="shared" si="242"/>
        <v>1</v>
      </c>
      <c r="BM51" s="12">
        <f t="shared" si="242"/>
        <v>0</v>
      </c>
      <c r="BN51" s="12">
        <f t="shared" si="242"/>
        <v>0</v>
      </c>
      <c r="BO51" s="12">
        <f t="shared" si="242"/>
        <v>0</v>
      </c>
      <c r="BP51" s="12">
        <f t="shared" si="242"/>
        <v>0</v>
      </c>
      <c r="BQ51" s="12">
        <f t="shared" si="219"/>
        <v>281.8</v>
      </c>
      <c r="BR51" s="12">
        <f t="shared" ref="BR51:BU51" si="243">SUM(BR53+BR56)</f>
        <v>278.3</v>
      </c>
      <c r="BS51" s="12">
        <f t="shared" si="243"/>
        <v>3.5</v>
      </c>
      <c r="BT51" s="12">
        <f t="shared" si="243"/>
        <v>0</v>
      </c>
      <c r="BU51" s="12">
        <f t="shared" si="243"/>
        <v>0</v>
      </c>
      <c r="BV51" s="12">
        <f t="shared" si="221"/>
        <v>284.89999999999998</v>
      </c>
      <c r="BW51" s="12">
        <f t="shared" ref="BW51:BZ51" si="244">SUM(BW53+BW56)</f>
        <v>281.39999999999998</v>
      </c>
      <c r="BX51" s="12">
        <f t="shared" si="244"/>
        <v>3.5</v>
      </c>
      <c r="BY51" s="12">
        <f t="shared" si="244"/>
        <v>0</v>
      </c>
      <c r="BZ51" s="12">
        <f t="shared" si="244"/>
        <v>0</v>
      </c>
      <c r="CA51" s="12">
        <f>SUM(CB51:CE51)</f>
        <v>295</v>
      </c>
      <c r="CB51" s="12">
        <f t="shared" ref="CB51:CE51" si="245">SUM(CB53+CB56)</f>
        <v>291.5</v>
      </c>
      <c r="CC51" s="12">
        <f t="shared" si="245"/>
        <v>3.5</v>
      </c>
      <c r="CD51" s="12">
        <f t="shared" si="245"/>
        <v>0</v>
      </c>
      <c r="CE51" s="12">
        <f t="shared" si="245"/>
        <v>0</v>
      </c>
      <c r="CF51" s="14">
        <f t="shared" si="224"/>
        <v>255.4</v>
      </c>
      <c r="CG51" s="12">
        <f t="shared" ref="CG51:CJ51" si="246">SUM(CG53+CG56)</f>
        <v>254.4</v>
      </c>
      <c r="CH51" s="12">
        <f t="shared" si="246"/>
        <v>1</v>
      </c>
      <c r="CI51" s="12">
        <f t="shared" si="246"/>
        <v>0</v>
      </c>
      <c r="CJ51" s="12">
        <f t="shared" si="246"/>
        <v>0</v>
      </c>
      <c r="CK51" s="14">
        <f t="shared" si="226"/>
        <v>281.8</v>
      </c>
      <c r="CL51" s="12">
        <f t="shared" ref="CL51:CO51" si="247">SUM(CL53+CL56)</f>
        <v>278.3</v>
      </c>
      <c r="CM51" s="12">
        <f t="shared" si="247"/>
        <v>3.5</v>
      </c>
      <c r="CN51" s="12">
        <f t="shared" si="247"/>
        <v>0</v>
      </c>
      <c r="CO51" s="12">
        <f t="shared" si="247"/>
        <v>0</v>
      </c>
      <c r="CP51" s="14">
        <f t="shared" si="228"/>
        <v>284.89999999999998</v>
      </c>
      <c r="CQ51" s="12">
        <f t="shared" ref="CQ51:CT51" si="248">SUM(CQ53+CQ56)</f>
        <v>281.39999999999998</v>
      </c>
      <c r="CR51" s="12">
        <f t="shared" si="248"/>
        <v>3.5</v>
      </c>
      <c r="CS51" s="12">
        <f t="shared" si="248"/>
        <v>0</v>
      </c>
      <c r="CT51" s="12">
        <f t="shared" si="248"/>
        <v>0</v>
      </c>
      <c r="CU51" s="14">
        <f t="shared" si="230"/>
        <v>247.9</v>
      </c>
      <c r="CV51" s="12">
        <f t="shared" ref="CV51:CY51" si="249">SUM(CV53+CV56)</f>
        <v>246.9</v>
      </c>
      <c r="CW51" s="12">
        <f t="shared" si="249"/>
        <v>1</v>
      </c>
      <c r="CX51" s="12">
        <f t="shared" si="249"/>
        <v>0</v>
      </c>
      <c r="CY51" s="12">
        <f t="shared" si="249"/>
        <v>0</v>
      </c>
      <c r="CZ51" s="14">
        <f t="shared" si="232"/>
        <v>281.8</v>
      </c>
      <c r="DA51" s="12">
        <f t="shared" ref="DA51:DD51" si="250">SUM(DA53+DA56)</f>
        <v>278.3</v>
      </c>
      <c r="DB51" s="12">
        <f t="shared" si="250"/>
        <v>3.5</v>
      </c>
      <c r="DC51" s="12">
        <f t="shared" si="250"/>
        <v>0</v>
      </c>
      <c r="DD51" s="12">
        <f t="shared" si="250"/>
        <v>0</v>
      </c>
      <c r="DE51" s="14">
        <f t="shared" si="234"/>
        <v>284.89999999999998</v>
      </c>
      <c r="DF51" s="12">
        <f t="shared" ref="DF51:DI51" si="251">SUM(DF53+DF56)</f>
        <v>281.39999999999998</v>
      </c>
      <c r="DG51" s="12">
        <f t="shared" si="251"/>
        <v>3.5</v>
      </c>
      <c r="DH51" s="12">
        <f t="shared" si="251"/>
        <v>0</v>
      </c>
      <c r="DI51" s="15">
        <f t="shared" si="251"/>
        <v>0</v>
      </c>
      <c r="DJ51" s="16"/>
    </row>
    <row r="52" spans="1:114" x14ac:dyDescent="0.25">
      <c r="A52" s="18" t="s">
        <v>52</v>
      </c>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c r="BT52" s="21"/>
      <c r="BU52" s="21"/>
      <c r="BV52" s="21"/>
      <c r="BW52" s="21"/>
      <c r="BX52" s="21"/>
      <c r="BY52" s="21"/>
      <c r="BZ52" s="21"/>
      <c r="CA52" s="21"/>
      <c r="CB52" s="21"/>
      <c r="CC52" s="21"/>
      <c r="CD52" s="21"/>
      <c r="CE52" s="21"/>
      <c r="CF52" s="5"/>
      <c r="CG52" s="21"/>
      <c r="CH52" s="21"/>
      <c r="CI52" s="21"/>
      <c r="CJ52" s="21"/>
      <c r="CK52" s="5"/>
      <c r="CL52" s="21"/>
      <c r="CM52" s="21"/>
      <c r="CN52" s="21"/>
      <c r="CO52" s="21"/>
      <c r="CP52" s="5"/>
      <c r="CQ52" s="21"/>
      <c r="CR52" s="21"/>
      <c r="CS52" s="21"/>
      <c r="CT52" s="21"/>
      <c r="CU52" s="5"/>
      <c r="CV52" s="21"/>
      <c r="CW52" s="21"/>
      <c r="CX52" s="21"/>
      <c r="CY52" s="21"/>
      <c r="CZ52" s="5"/>
      <c r="DA52" s="21"/>
      <c r="DB52" s="21"/>
      <c r="DC52" s="21"/>
      <c r="DD52" s="21"/>
      <c r="DE52" s="5"/>
      <c r="DF52" s="21"/>
      <c r="DG52" s="21"/>
      <c r="DH52" s="21"/>
      <c r="DI52" s="23"/>
      <c r="DJ52" s="24"/>
    </row>
    <row r="53" spans="1:114" s="17" customFormat="1" ht="21" x14ac:dyDescent="0.25">
      <c r="A53" s="10" t="s">
        <v>248</v>
      </c>
      <c r="B53" s="11" t="s">
        <v>249</v>
      </c>
      <c r="C53" s="11" t="s">
        <v>51</v>
      </c>
      <c r="D53" s="11" t="s">
        <v>51</v>
      </c>
      <c r="E53" s="11" t="s">
        <v>51</v>
      </c>
      <c r="F53" s="11" t="s">
        <v>51</v>
      </c>
      <c r="G53" s="11" t="s">
        <v>51</v>
      </c>
      <c r="H53" s="11" t="s">
        <v>51</v>
      </c>
      <c r="I53" s="11" t="s">
        <v>51</v>
      </c>
      <c r="J53" s="11" t="s">
        <v>51</v>
      </c>
      <c r="K53" s="11" t="s">
        <v>51</v>
      </c>
      <c r="L53" s="11" t="s">
        <v>51</v>
      </c>
      <c r="M53" s="11" t="s">
        <v>51</v>
      </c>
      <c r="N53" s="11" t="s">
        <v>51</v>
      </c>
      <c r="O53" s="11" t="s">
        <v>51</v>
      </c>
      <c r="P53" s="11" t="s">
        <v>51</v>
      </c>
      <c r="Q53" s="11" t="s">
        <v>51</v>
      </c>
      <c r="R53" s="11" t="s">
        <v>51</v>
      </c>
      <c r="S53" s="11" t="s">
        <v>51</v>
      </c>
      <c r="T53" s="11" t="s">
        <v>51</v>
      </c>
      <c r="U53" s="11" t="s">
        <v>51</v>
      </c>
      <c r="V53" s="11" t="s">
        <v>51</v>
      </c>
      <c r="W53" s="11" t="s">
        <v>51</v>
      </c>
      <c r="X53" s="11" t="s">
        <v>51</v>
      </c>
      <c r="Y53" s="11" t="s">
        <v>51</v>
      </c>
      <c r="Z53" s="11" t="s">
        <v>51</v>
      </c>
      <c r="AA53" s="11" t="s">
        <v>51</v>
      </c>
      <c r="AB53" s="11" t="s">
        <v>51</v>
      </c>
      <c r="AC53" s="11" t="s">
        <v>51</v>
      </c>
      <c r="AD53" s="11" t="s">
        <v>51</v>
      </c>
      <c r="AE53" s="11" t="s">
        <v>51</v>
      </c>
      <c r="AF53" s="11" t="s">
        <v>51</v>
      </c>
      <c r="AG53" s="11" t="s">
        <v>51</v>
      </c>
      <c r="AH53" s="12">
        <f t="shared" ref="AH53:AI53" si="252">SUM(AJ53+AL53+AN53+AP53)</f>
        <v>254.4</v>
      </c>
      <c r="AI53" s="12">
        <f t="shared" si="252"/>
        <v>254.4</v>
      </c>
      <c r="AJ53" s="12">
        <f t="shared" ref="AJ53:AQ53" si="253">SUM(AJ55)</f>
        <v>254.4</v>
      </c>
      <c r="AK53" s="12">
        <f t="shared" si="253"/>
        <v>254.4</v>
      </c>
      <c r="AL53" s="12">
        <f t="shared" si="253"/>
        <v>0</v>
      </c>
      <c r="AM53" s="12">
        <f t="shared" si="253"/>
        <v>0</v>
      </c>
      <c r="AN53" s="12">
        <f t="shared" si="253"/>
        <v>0</v>
      </c>
      <c r="AO53" s="12">
        <f t="shared" si="253"/>
        <v>0</v>
      </c>
      <c r="AP53" s="12">
        <f t="shared" si="253"/>
        <v>0</v>
      </c>
      <c r="AQ53" s="12">
        <f t="shared" si="253"/>
        <v>0</v>
      </c>
      <c r="AR53" s="12">
        <f t="shared" ref="AR53:AR59" si="254">SUM(AS53:AV53)</f>
        <v>278.3</v>
      </c>
      <c r="AS53" s="12">
        <f>SUM(AS55)</f>
        <v>278.3</v>
      </c>
      <c r="AT53" s="12">
        <f t="shared" ref="AT53:AV53" si="255">SUM(AT55)</f>
        <v>0</v>
      </c>
      <c r="AU53" s="12">
        <f t="shared" si="255"/>
        <v>0</v>
      </c>
      <c r="AV53" s="12">
        <f t="shared" si="255"/>
        <v>0</v>
      </c>
      <c r="AW53" s="12">
        <f>SUM(AX53:BA53)</f>
        <v>281.39999999999998</v>
      </c>
      <c r="AX53" s="12">
        <f t="shared" ref="AX53:BA53" si="256">SUM(AX55)</f>
        <v>281.39999999999998</v>
      </c>
      <c r="AY53" s="12">
        <f t="shared" si="256"/>
        <v>0</v>
      </c>
      <c r="AZ53" s="12">
        <f t="shared" si="256"/>
        <v>0</v>
      </c>
      <c r="BA53" s="12">
        <f t="shared" si="256"/>
        <v>0</v>
      </c>
      <c r="BB53" s="12">
        <f>SUM(BC53:BF53)</f>
        <v>291.5</v>
      </c>
      <c r="BC53" s="12">
        <f t="shared" ref="BC53:BF53" si="257">SUM(BC55)</f>
        <v>291.5</v>
      </c>
      <c r="BD53" s="12">
        <f t="shared" si="257"/>
        <v>0</v>
      </c>
      <c r="BE53" s="12">
        <f t="shared" si="257"/>
        <v>0</v>
      </c>
      <c r="BF53" s="12">
        <f t="shared" si="257"/>
        <v>0</v>
      </c>
      <c r="BG53" s="12">
        <f t="shared" ref="BG53:BH53" si="258">SUM(BI53+BK53+BM53+BO53)</f>
        <v>246.9</v>
      </c>
      <c r="BH53" s="12">
        <f t="shared" si="258"/>
        <v>246.9</v>
      </c>
      <c r="BI53" s="12">
        <f t="shared" ref="BI53:BP53" si="259">SUM(BI55)</f>
        <v>246.9</v>
      </c>
      <c r="BJ53" s="12">
        <f t="shared" si="259"/>
        <v>246.9</v>
      </c>
      <c r="BK53" s="12">
        <f t="shared" si="259"/>
        <v>0</v>
      </c>
      <c r="BL53" s="12">
        <f t="shared" si="259"/>
        <v>0</v>
      </c>
      <c r="BM53" s="12">
        <f t="shared" si="259"/>
        <v>0</v>
      </c>
      <c r="BN53" s="12">
        <f t="shared" si="259"/>
        <v>0</v>
      </c>
      <c r="BO53" s="12">
        <f t="shared" si="259"/>
        <v>0</v>
      </c>
      <c r="BP53" s="12">
        <f t="shared" si="259"/>
        <v>0</v>
      </c>
      <c r="BQ53" s="12">
        <f t="shared" ref="BQ53:BQ59" si="260">SUM(BR53:BU53)</f>
        <v>278.3</v>
      </c>
      <c r="BR53" s="12">
        <f t="shared" ref="BR53:BU53" si="261">SUM(BR55)</f>
        <v>278.3</v>
      </c>
      <c r="BS53" s="12">
        <f t="shared" si="261"/>
        <v>0</v>
      </c>
      <c r="BT53" s="12">
        <f t="shared" si="261"/>
        <v>0</v>
      </c>
      <c r="BU53" s="12">
        <f t="shared" si="261"/>
        <v>0</v>
      </c>
      <c r="BV53" s="12">
        <f t="shared" ref="BV53:BV59" si="262">SUM(BW53:BZ53)</f>
        <v>281.39999999999998</v>
      </c>
      <c r="BW53" s="12">
        <f t="shared" ref="BW53:BZ53" si="263">SUM(BW55)</f>
        <v>281.39999999999998</v>
      </c>
      <c r="BX53" s="12">
        <f t="shared" si="263"/>
        <v>0</v>
      </c>
      <c r="BY53" s="12">
        <f t="shared" si="263"/>
        <v>0</v>
      </c>
      <c r="BZ53" s="12">
        <f t="shared" si="263"/>
        <v>0</v>
      </c>
      <c r="CA53" s="12">
        <f>SUM(CB53:CE53)</f>
        <v>291.5</v>
      </c>
      <c r="CB53" s="12">
        <f t="shared" ref="CB53:CE53" si="264">SUM(CB55)</f>
        <v>291.5</v>
      </c>
      <c r="CC53" s="12">
        <f t="shared" si="264"/>
        <v>0</v>
      </c>
      <c r="CD53" s="12">
        <f t="shared" si="264"/>
        <v>0</v>
      </c>
      <c r="CE53" s="12">
        <f t="shared" si="264"/>
        <v>0</v>
      </c>
      <c r="CF53" s="14">
        <f t="shared" ref="CF53:CF59" si="265">SUM(CG53:CJ53)</f>
        <v>254.4</v>
      </c>
      <c r="CG53" s="12">
        <f t="shared" ref="CG53:CJ53" si="266">SUM(CG55)</f>
        <v>254.4</v>
      </c>
      <c r="CH53" s="12">
        <f t="shared" si="266"/>
        <v>0</v>
      </c>
      <c r="CI53" s="12">
        <f t="shared" si="266"/>
        <v>0</v>
      </c>
      <c r="CJ53" s="12">
        <f t="shared" si="266"/>
        <v>0</v>
      </c>
      <c r="CK53" s="14">
        <f t="shared" ref="CK53:CK59" si="267">SUM(CL53:CO53)</f>
        <v>278.3</v>
      </c>
      <c r="CL53" s="12">
        <f t="shared" ref="CL53:CO53" si="268">SUM(CL55)</f>
        <v>278.3</v>
      </c>
      <c r="CM53" s="12">
        <f t="shared" si="268"/>
        <v>0</v>
      </c>
      <c r="CN53" s="12">
        <f t="shared" si="268"/>
        <v>0</v>
      </c>
      <c r="CO53" s="12">
        <f t="shared" si="268"/>
        <v>0</v>
      </c>
      <c r="CP53" s="14">
        <f t="shared" ref="CP53:CP59" si="269">SUM(CQ53:CT53)</f>
        <v>281.39999999999998</v>
      </c>
      <c r="CQ53" s="12">
        <f t="shared" ref="CQ53:CT53" si="270">SUM(CQ55)</f>
        <v>281.39999999999998</v>
      </c>
      <c r="CR53" s="12">
        <f t="shared" si="270"/>
        <v>0</v>
      </c>
      <c r="CS53" s="12">
        <f t="shared" si="270"/>
        <v>0</v>
      </c>
      <c r="CT53" s="12">
        <f t="shared" si="270"/>
        <v>0</v>
      </c>
      <c r="CU53" s="14">
        <f t="shared" ref="CU53:CU59" si="271">SUM(CV53:CY53)</f>
        <v>246.9</v>
      </c>
      <c r="CV53" s="12">
        <f t="shared" ref="CV53:CY53" si="272">SUM(CV55)</f>
        <v>246.9</v>
      </c>
      <c r="CW53" s="12">
        <f t="shared" si="272"/>
        <v>0</v>
      </c>
      <c r="CX53" s="12">
        <f t="shared" si="272"/>
        <v>0</v>
      </c>
      <c r="CY53" s="12">
        <f t="shared" si="272"/>
        <v>0</v>
      </c>
      <c r="CZ53" s="14">
        <f t="shared" ref="CZ53:CZ59" si="273">SUM(DA53:DD53)</f>
        <v>278.3</v>
      </c>
      <c r="DA53" s="12">
        <f t="shared" ref="DA53:DD53" si="274">SUM(DA55)</f>
        <v>278.3</v>
      </c>
      <c r="DB53" s="12">
        <f t="shared" si="274"/>
        <v>0</v>
      </c>
      <c r="DC53" s="12">
        <f t="shared" si="274"/>
        <v>0</v>
      </c>
      <c r="DD53" s="12">
        <f t="shared" si="274"/>
        <v>0</v>
      </c>
      <c r="DE53" s="14">
        <f t="shared" ref="DE53:DE59" si="275">SUM(DF53:DI53)</f>
        <v>281.39999999999998</v>
      </c>
      <c r="DF53" s="12">
        <f t="shared" ref="DF53:DI53" si="276">SUM(DF55)</f>
        <v>281.39999999999998</v>
      </c>
      <c r="DG53" s="12">
        <f t="shared" si="276"/>
        <v>0</v>
      </c>
      <c r="DH53" s="12">
        <f t="shared" si="276"/>
        <v>0</v>
      </c>
      <c r="DI53" s="15">
        <f t="shared" si="276"/>
        <v>0</v>
      </c>
      <c r="DJ53" s="16"/>
    </row>
    <row r="54" spans="1:114" x14ac:dyDescent="0.25">
      <c r="A54" s="18" t="s">
        <v>52</v>
      </c>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c r="BT54" s="21"/>
      <c r="BU54" s="21"/>
      <c r="BV54" s="21"/>
      <c r="BW54" s="21"/>
      <c r="BX54" s="21"/>
      <c r="BY54" s="21"/>
      <c r="BZ54" s="21"/>
      <c r="CA54" s="21"/>
      <c r="CB54" s="21"/>
      <c r="CC54" s="21"/>
      <c r="CD54" s="21"/>
      <c r="CE54" s="21"/>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41"/>
      <c r="DJ54" s="24"/>
    </row>
    <row r="55" spans="1:114" ht="87.75" customHeight="1" x14ac:dyDescent="0.25">
      <c r="A55" s="18" t="s">
        <v>250</v>
      </c>
      <c r="B55" s="19" t="s">
        <v>251</v>
      </c>
      <c r="C55" s="19" t="s">
        <v>252</v>
      </c>
      <c r="D55" s="19" t="s">
        <v>253</v>
      </c>
      <c r="E55" s="19" t="s">
        <v>254</v>
      </c>
      <c r="F55" s="19"/>
      <c r="G55" s="19"/>
      <c r="H55" s="19"/>
      <c r="I55" s="19"/>
      <c r="J55" s="19" t="s">
        <v>255</v>
      </c>
      <c r="K55" s="19" t="s">
        <v>63</v>
      </c>
      <c r="L55" s="19" t="s">
        <v>256</v>
      </c>
      <c r="M55" s="19"/>
      <c r="N55" s="19"/>
      <c r="O55" s="19"/>
      <c r="P55" s="19"/>
      <c r="Q55" s="19"/>
      <c r="R55" s="19"/>
      <c r="S55" s="19"/>
      <c r="T55" s="19"/>
      <c r="U55" s="19"/>
      <c r="V55" s="19"/>
      <c r="W55" s="19"/>
      <c r="X55" s="19"/>
      <c r="Y55" s="19"/>
      <c r="Z55" s="19" t="s">
        <v>257</v>
      </c>
      <c r="AA55" s="19" t="s">
        <v>63</v>
      </c>
      <c r="AB55" s="19" t="s">
        <v>258</v>
      </c>
      <c r="AC55" s="30" t="s">
        <v>259</v>
      </c>
      <c r="AD55" s="30" t="s">
        <v>63</v>
      </c>
      <c r="AE55" s="30" t="s">
        <v>260</v>
      </c>
      <c r="AF55" s="19"/>
      <c r="AG55" s="19" t="s">
        <v>261</v>
      </c>
      <c r="AH55" s="13">
        <f t="shared" ref="AH55:AI56" si="277">SUM(AJ55+AL55+AN55+AP55)</f>
        <v>254.4</v>
      </c>
      <c r="AI55" s="13">
        <f t="shared" si="277"/>
        <v>254.4</v>
      </c>
      <c r="AJ55" s="13">
        <v>254.4</v>
      </c>
      <c r="AK55" s="13">
        <v>254.4</v>
      </c>
      <c r="AL55" s="13">
        <v>0</v>
      </c>
      <c r="AM55" s="13">
        <v>0</v>
      </c>
      <c r="AN55" s="13">
        <v>0</v>
      </c>
      <c r="AO55" s="13">
        <v>0</v>
      </c>
      <c r="AP55" s="13">
        <v>0</v>
      </c>
      <c r="AQ55" s="13">
        <v>0</v>
      </c>
      <c r="AR55" s="13">
        <f t="shared" si="254"/>
        <v>278.3</v>
      </c>
      <c r="AS55" s="13">
        <v>278.3</v>
      </c>
      <c r="AT55" s="13">
        <v>0</v>
      </c>
      <c r="AU55" s="13">
        <v>0</v>
      </c>
      <c r="AV55" s="13">
        <v>0</v>
      </c>
      <c r="AW55" s="13">
        <f>SUM(AX55:BA55)</f>
        <v>281.39999999999998</v>
      </c>
      <c r="AX55" s="13">
        <v>281.39999999999998</v>
      </c>
      <c r="AY55" s="13">
        <v>0</v>
      </c>
      <c r="AZ55" s="13"/>
      <c r="BA55" s="13">
        <v>0</v>
      </c>
      <c r="BB55" s="13">
        <f>SUM(BC55:BF55)</f>
        <v>291.5</v>
      </c>
      <c r="BC55" s="13">
        <v>291.5</v>
      </c>
      <c r="BD55" s="13">
        <v>0</v>
      </c>
      <c r="BE55" s="13">
        <v>0</v>
      </c>
      <c r="BF55" s="13">
        <v>0</v>
      </c>
      <c r="BG55" s="13">
        <f t="shared" ref="BG55:BH56" si="278">SUM(BI55+BK55+BM55+BO55)</f>
        <v>246.9</v>
      </c>
      <c r="BH55" s="13">
        <f t="shared" si="278"/>
        <v>246.9</v>
      </c>
      <c r="BI55" s="13">
        <v>246.9</v>
      </c>
      <c r="BJ55" s="13">
        <v>246.9</v>
      </c>
      <c r="BK55" s="13">
        <v>0</v>
      </c>
      <c r="BL55" s="13">
        <v>0</v>
      </c>
      <c r="BM55" s="13">
        <v>0</v>
      </c>
      <c r="BN55" s="13">
        <v>0</v>
      </c>
      <c r="BO55" s="13">
        <v>0</v>
      </c>
      <c r="BP55" s="13">
        <v>0</v>
      </c>
      <c r="BQ55" s="13">
        <f t="shared" si="260"/>
        <v>278.3</v>
      </c>
      <c r="BR55" s="13">
        <v>278.3</v>
      </c>
      <c r="BS55" s="13">
        <v>0</v>
      </c>
      <c r="BT55" s="13">
        <v>0</v>
      </c>
      <c r="BU55" s="13">
        <v>0</v>
      </c>
      <c r="BV55" s="13">
        <f t="shared" si="262"/>
        <v>281.39999999999998</v>
      </c>
      <c r="BW55" s="13">
        <v>281.39999999999998</v>
      </c>
      <c r="BX55" s="13">
        <v>0</v>
      </c>
      <c r="BY55" s="13"/>
      <c r="BZ55" s="13">
        <v>0</v>
      </c>
      <c r="CA55" s="13">
        <f>SUM(CB55:CE55)</f>
        <v>291.5</v>
      </c>
      <c r="CB55" s="13">
        <v>291.5</v>
      </c>
      <c r="CC55" s="13">
        <v>0</v>
      </c>
      <c r="CD55" s="13">
        <v>0</v>
      </c>
      <c r="CE55" s="13">
        <v>0</v>
      </c>
      <c r="CF55" s="28">
        <f t="shared" si="265"/>
        <v>254.4</v>
      </c>
      <c r="CG55" s="28">
        <f t="shared" ref="CG55" si="279">SUM(AK55)</f>
        <v>254.4</v>
      </c>
      <c r="CH55" s="28">
        <f t="shared" ref="CH55" si="280">SUM(AM55)</f>
        <v>0</v>
      </c>
      <c r="CI55" s="28">
        <f t="shared" ref="CI55" si="281">SUM(AO55)</f>
        <v>0</v>
      </c>
      <c r="CJ55" s="28">
        <f t="shared" ref="CJ55" si="282">SUM(AQ55)</f>
        <v>0</v>
      </c>
      <c r="CK55" s="28">
        <f t="shared" si="267"/>
        <v>278.3</v>
      </c>
      <c r="CL55" s="28">
        <f t="shared" ref="CL55:CO55" si="283">SUM(AS55)</f>
        <v>278.3</v>
      </c>
      <c r="CM55" s="28">
        <f t="shared" si="283"/>
        <v>0</v>
      </c>
      <c r="CN55" s="28">
        <f t="shared" si="283"/>
        <v>0</v>
      </c>
      <c r="CO55" s="28">
        <f t="shared" si="283"/>
        <v>0</v>
      </c>
      <c r="CP55" s="28">
        <f t="shared" si="269"/>
        <v>281.39999999999998</v>
      </c>
      <c r="CQ55" s="28">
        <f t="shared" ref="CQ55:CT55" si="284">SUM(AX55)</f>
        <v>281.39999999999998</v>
      </c>
      <c r="CR55" s="28">
        <f t="shared" si="284"/>
        <v>0</v>
      </c>
      <c r="CS55" s="28">
        <f t="shared" si="284"/>
        <v>0</v>
      </c>
      <c r="CT55" s="28">
        <f t="shared" si="284"/>
        <v>0</v>
      </c>
      <c r="CU55" s="28">
        <f t="shared" si="271"/>
        <v>246.9</v>
      </c>
      <c r="CV55" s="28">
        <f t="shared" ref="CV55" si="285">SUM(BJ55)</f>
        <v>246.9</v>
      </c>
      <c r="CW55" s="28">
        <f t="shared" ref="CW55" si="286">SUM(BL55)</f>
        <v>0</v>
      </c>
      <c r="CX55" s="28">
        <f t="shared" ref="CX55" si="287">SUM(BN55)</f>
        <v>0</v>
      </c>
      <c r="CY55" s="28">
        <f t="shared" ref="CY55" si="288">SUM(BP55)</f>
        <v>0</v>
      </c>
      <c r="CZ55" s="28">
        <f t="shared" si="273"/>
        <v>278.3</v>
      </c>
      <c r="DA55" s="28">
        <f t="shared" ref="DA55:DD55" si="289">SUM(BR55)</f>
        <v>278.3</v>
      </c>
      <c r="DB55" s="28">
        <f t="shared" si="289"/>
        <v>0</v>
      </c>
      <c r="DC55" s="28">
        <f t="shared" si="289"/>
        <v>0</v>
      </c>
      <c r="DD55" s="28">
        <f t="shared" si="289"/>
        <v>0</v>
      </c>
      <c r="DE55" s="28">
        <f t="shared" si="275"/>
        <v>281.39999999999998</v>
      </c>
      <c r="DF55" s="28">
        <f t="shared" ref="DF55:DI55" si="290">SUM(BW55)</f>
        <v>281.39999999999998</v>
      </c>
      <c r="DG55" s="28">
        <f t="shared" si="290"/>
        <v>0</v>
      </c>
      <c r="DH55" s="28">
        <f t="shared" si="290"/>
        <v>0</v>
      </c>
      <c r="DI55" s="29">
        <f t="shared" si="290"/>
        <v>0</v>
      </c>
      <c r="DJ55" s="30" t="s">
        <v>230</v>
      </c>
    </row>
    <row r="56" spans="1:114" s="17" customFormat="1" ht="31.5" x14ac:dyDescent="0.25">
      <c r="A56" s="10" t="s">
        <v>262</v>
      </c>
      <c r="B56" s="11" t="s">
        <v>263</v>
      </c>
      <c r="C56" s="11" t="s">
        <v>51</v>
      </c>
      <c r="D56" s="11" t="s">
        <v>51</v>
      </c>
      <c r="E56" s="11" t="s">
        <v>51</v>
      </c>
      <c r="F56" s="11" t="s">
        <v>51</v>
      </c>
      <c r="G56" s="11" t="s">
        <v>51</v>
      </c>
      <c r="H56" s="11" t="s">
        <v>51</v>
      </c>
      <c r="I56" s="11" t="s">
        <v>51</v>
      </c>
      <c r="J56" s="11" t="s">
        <v>51</v>
      </c>
      <c r="K56" s="11" t="s">
        <v>51</v>
      </c>
      <c r="L56" s="11" t="s">
        <v>51</v>
      </c>
      <c r="M56" s="11" t="s">
        <v>51</v>
      </c>
      <c r="N56" s="11" t="s">
        <v>51</v>
      </c>
      <c r="O56" s="11" t="s">
        <v>51</v>
      </c>
      <c r="P56" s="11" t="s">
        <v>51</v>
      </c>
      <c r="Q56" s="11" t="s">
        <v>51</v>
      </c>
      <c r="R56" s="11" t="s">
        <v>51</v>
      </c>
      <c r="S56" s="11" t="s">
        <v>51</v>
      </c>
      <c r="T56" s="11" t="s">
        <v>51</v>
      </c>
      <c r="U56" s="11" t="s">
        <v>51</v>
      </c>
      <c r="V56" s="11" t="s">
        <v>51</v>
      </c>
      <c r="W56" s="11" t="s">
        <v>51</v>
      </c>
      <c r="X56" s="11" t="s">
        <v>51</v>
      </c>
      <c r="Y56" s="11" t="s">
        <v>51</v>
      </c>
      <c r="Z56" s="11" t="s">
        <v>51</v>
      </c>
      <c r="AA56" s="11" t="s">
        <v>51</v>
      </c>
      <c r="AB56" s="11" t="s">
        <v>51</v>
      </c>
      <c r="AC56" s="11" t="s">
        <v>51</v>
      </c>
      <c r="AD56" s="11" t="s">
        <v>51</v>
      </c>
      <c r="AE56" s="11" t="s">
        <v>51</v>
      </c>
      <c r="AF56" s="11" t="s">
        <v>51</v>
      </c>
      <c r="AG56" s="11" t="s">
        <v>51</v>
      </c>
      <c r="AH56" s="12">
        <f t="shared" si="277"/>
        <v>1</v>
      </c>
      <c r="AI56" s="12">
        <f t="shared" si="277"/>
        <v>1</v>
      </c>
      <c r="AJ56" s="12">
        <f t="shared" ref="AJ56:AQ56" si="291">SUM(AJ58)</f>
        <v>0</v>
      </c>
      <c r="AK56" s="12">
        <f t="shared" si="291"/>
        <v>0</v>
      </c>
      <c r="AL56" s="12">
        <f t="shared" si="291"/>
        <v>1</v>
      </c>
      <c r="AM56" s="12">
        <f t="shared" si="291"/>
        <v>1</v>
      </c>
      <c r="AN56" s="12">
        <f t="shared" si="291"/>
        <v>0</v>
      </c>
      <c r="AO56" s="12">
        <f t="shared" si="291"/>
        <v>0</v>
      </c>
      <c r="AP56" s="12">
        <f t="shared" si="291"/>
        <v>0</v>
      </c>
      <c r="AQ56" s="12">
        <f t="shared" si="291"/>
        <v>0</v>
      </c>
      <c r="AR56" s="12">
        <f t="shared" si="254"/>
        <v>3.5</v>
      </c>
      <c r="AS56" s="12">
        <f>SUM(AS58)</f>
        <v>0</v>
      </c>
      <c r="AT56" s="12">
        <f t="shared" ref="AT56:AV56" si="292">SUM(AT58)</f>
        <v>3.5</v>
      </c>
      <c r="AU56" s="12">
        <f t="shared" si="292"/>
        <v>0</v>
      </c>
      <c r="AV56" s="12">
        <f t="shared" si="292"/>
        <v>0</v>
      </c>
      <c r="AW56" s="12">
        <f>SUM(AX56:BA56)</f>
        <v>3.5</v>
      </c>
      <c r="AX56" s="12">
        <f t="shared" ref="AX56:BA56" si="293">SUM(AX58)</f>
        <v>0</v>
      </c>
      <c r="AY56" s="12">
        <f t="shared" si="293"/>
        <v>3.5</v>
      </c>
      <c r="AZ56" s="12">
        <f t="shared" si="293"/>
        <v>0</v>
      </c>
      <c r="BA56" s="12">
        <f t="shared" si="293"/>
        <v>0</v>
      </c>
      <c r="BB56" s="12">
        <f>SUM(BC56:BF56)</f>
        <v>3.5</v>
      </c>
      <c r="BC56" s="12">
        <f t="shared" ref="BC56:BF56" si="294">SUM(BC58)</f>
        <v>0</v>
      </c>
      <c r="BD56" s="12">
        <f t="shared" si="294"/>
        <v>3.5</v>
      </c>
      <c r="BE56" s="12">
        <f t="shared" si="294"/>
        <v>0</v>
      </c>
      <c r="BF56" s="12">
        <f t="shared" si="294"/>
        <v>0</v>
      </c>
      <c r="BG56" s="12">
        <f t="shared" si="278"/>
        <v>1</v>
      </c>
      <c r="BH56" s="12">
        <f t="shared" si="278"/>
        <v>1</v>
      </c>
      <c r="BI56" s="12">
        <f t="shared" ref="BI56:BP56" si="295">SUM(BI58)</f>
        <v>0</v>
      </c>
      <c r="BJ56" s="12">
        <f t="shared" si="295"/>
        <v>0</v>
      </c>
      <c r="BK56" s="12">
        <f t="shared" si="295"/>
        <v>1</v>
      </c>
      <c r="BL56" s="12">
        <f t="shared" si="295"/>
        <v>1</v>
      </c>
      <c r="BM56" s="12">
        <f t="shared" si="295"/>
        <v>0</v>
      </c>
      <c r="BN56" s="12">
        <f t="shared" si="295"/>
        <v>0</v>
      </c>
      <c r="BO56" s="12">
        <f t="shared" si="295"/>
        <v>0</v>
      </c>
      <c r="BP56" s="12">
        <f t="shared" si="295"/>
        <v>0</v>
      </c>
      <c r="BQ56" s="12">
        <f t="shared" si="260"/>
        <v>3.5</v>
      </c>
      <c r="BR56" s="12">
        <f t="shared" ref="BR56:BU56" si="296">SUM(BR58)</f>
        <v>0</v>
      </c>
      <c r="BS56" s="12">
        <f t="shared" si="296"/>
        <v>3.5</v>
      </c>
      <c r="BT56" s="12">
        <f t="shared" si="296"/>
        <v>0</v>
      </c>
      <c r="BU56" s="12">
        <f t="shared" si="296"/>
        <v>0</v>
      </c>
      <c r="BV56" s="12">
        <f t="shared" si="262"/>
        <v>3.5</v>
      </c>
      <c r="BW56" s="12">
        <f t="shared" ref="BW56:BZ56" si="297">SUM(BW58)</f>
        <v>0</v>
      </c>
      <c r="BX56" s="12">
        <f t="shared" si="297"/>
        <v>3.5</v>
      </c>
      <c r="BY56" s="12">
        <f t="shared" si="297"/>
        <v>0</v>
      </c>
      <c r="BZ56" s="12">
        <f t="shared" si="297"/>
        <v>0</v>
      </c>
      <c r="CA56" s="12">
        <f>SUM(CB56:CE56)</f>
        <v>3.5</v>
      </c>
      <c r="CB56" s="12">
        <f t="shared" ref="CB56:CE56" si="298">SUM(CB58)</f>
        <v>0</v>
      </c>
      <c r="CC56" s="12">
        <f t="shared" si="298"/>
        <v>3.5</v>
      </c>
      <c r="CD56" s="12">
        <f t="shared" si="298"/>
        <v>0</v>
      </c>
      <c r="CE56" s="12">
        <f t="shared" si="298"/>
        <v>0</v>
      </c>
      <c r="CF56" s="14">
        <f t="shared" si="265"/>
        <v>1</v>
      </c>
      <c r="CG56" s="12">
        <f t="shared" ref="CG56:CJ56" si="299">SUM(CG58)</f>
        <v>0</v>
      </c>
      <c r="CH56" s="12">
        <f t="shared" si="299"/>
        <v>1</v>
      </c>
      <c r="CI56" s="12">
        <f t="shared" si="299"/>
        <v>0</v>
      </c>
      <c r="CJ56" s="12">
        <f t="shared" si="299"/>
        <v>0</v>
      </c>
      <c r="CK56" s="14">
        <f t="shared" si="267"/>
        <v>3.5</v>
      </c>
      <c r="CL56" s="12">
        <f t="shared" ref="CL56:CO56" si="300">SUM(CL58)</f>
        <v>0</v>
      </c>
      <c r="CM56" s="12">
        <f t="shared" si="300"/>
        <v>3.5</v>
      </c>
      <c r="CN56" s="12">
        <f t="shared" si="300"/>
        <v>0</v>
      </c>
      <c r="CO56" s="12">
        <f t="shared" si="300"/>
        <v>0</v>
      </c>
      <c r="CP56" s="14">
        <f t="shared" si="269"/>
        <v>3.5</v>
      </c>
      <c r="CQ56" s="12">
        <f t="shared" ref="CQ56:CT56" si="301">SUM(CQ58)</f>
        <v>0</v>
      </c>
      <c r="CR56" s="12">
        <f t="shared" si="301"/>
        <v>3.5</v>
      </c>
      <c r="CS56" s="12">
        <f t="shared" si="301"/>
        <v>0</v>
      </c>
      <c r="CT56" s="12">
        <f t="shared" si="301"/>
        <v>0</v>
      </c>
      <c r="CU56" s="14">
        <f t="shared" si="271"/>
        <v>1</v>
      </c>
      <c r="CV56" s="12">
        <f t="shared" ref="CV56:CY56" si="302">SUM(CV58)</f>
        <v>0</v>
      </c>
      <c r="CW56" s="12">
        <f t="shared" si="302"/>
        <v>1</v>
      </c>
      <c r="CX56" s="12">
        <f t="shared" si="302"/>
        <v>0</v>
      </c>
      <c r="CY56" s="12">
        <f t="shared" si="302"/>
        <v>0</v>
      </c>
      <c r="CZ56" s="14">
        <f t="shared" si="273"/>
        <v>3.5</v>
      </c>
      <c r="DA56" s="12">
        <f t="shared" ref="DA56:DD56" si="303">SUM(DA58)</f>
        <v>0</v>
      </c>
      <c r="DB56" s="12">
        <f t="shared" si="303"/>
        <v>3.5</v>
      </c>
      <c r="DC56" s="12">
        <f t="shared" si="303"/>
        <v>0</v>
      </c>
      <c r="DD56" s="12">
        <f t="shared" si="303"/>
        <v>0</v>
      </c>
      <c r="DE56" s="14">
        <f t="shared" si="275"/>
        <v>3.5</v>
      </c>
      <c r="DF56" s="12">
        <f t="shared" ref="DF56:DI56" si="304">SUM(DF58)</f>
        <v>0</v>
      </c>
      <c r="DG56" s="12">
        <f t="shared" si="304"/>
        <v>3.5</v>
      </c>
      <c r="DH56" s="12">
        <f t="shared" si="304"/>
        <v>0</v>
      </c>
      <c r="DI56" s="15">
        <f t="shared" si="304"/>
        <v>0</v>
      </c>
      <c r="DJ56" s="16"/>
    </row>
    <row r="57" spans="1:114" x14ac:dyDescent="0.25">
      <c r="A57" s="18" t="s">
        <v>52</v>
      </c>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c r="AB57" s="19"/>
      <c r="AC57" s="19"/>
      <c r="AD57" s="19"/>
      <c r="AE57" s="19"/>
      <c r="AF57" s="19"/>
      <c r="AG57" s="19"/>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c r="BT57" s="21"/>
      <c r="BU57" s="21"/>
      <c r="BV57" s="21"/>
      <c r="BW57" s="21"/>
      <c r="BX57" s="21"/>
      <c r="BY57" s="21"/>
      <c r="BZ57" s="21"/>
      <c r="CA57" s="21"/>
      <c r="CB57" s="21"/>
      <c r="CC57" s="21"/>
      <c r="CD57" s="21"/>
      <c r="CE57" s="21"/>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41"/>
      <c r="DJ57" s="24"/>
    </row>
    <row r="58" spans="1:114" ht="168.75" x14ac:dyDescent="0.25">
      <c r="A58" s="31" t="s">
        <v>365</v>
      </c>
      <c r="B58" s="19" t="s">
        <v>364</v>
      </c>
      <c r="C58" s="19" t="s">
        <v>264</v>
      </c>
      <c r="D58" s="19" t="s">
        <v>265</v>
      </c>
      <c r="E58" s="19" t="s">
        <v>266</v>
      </c>
      <c r="F58" s="19"/>
      <c r="G58" s="19"/>
      <c r="H58" s="19"/>
      <c r="I58" s="19"/>
      <c r="J58" s="19"/>
      <c r="K58" s="19"/>
      <c r="L58" s="19"/>
      <c r="M58" s="19"/>
      <c r="N58" s="19"/>
      <c r="O58" s="19"/>
      <c r="P58" s="19"/>
      <c r="Q58" s="19"/>
      <c r="R58" s="19"/>
      <c r="S58" s="19"/>
      <c r="T58" s="19"/>
      <c r="U58" s="19"/>
      <c r="V58" s="19"/>
      <c r="W58" s="27" t="s">
        <v>267</v>
      </c>
      <c r="X58" s="19" t="s">
        <v>268</v>
      </c>
      <c r="Y58" s="19" t="s">
        <v>269</v>
      </c>
      <c r="Z58" s="19"/>
      <c r="AA58" s="19"/>
      <c r="AB58" s="19"/>
      <c r="AC58" s="19" t="s">
        <v>270</v>
      </c>
      <c r="AD58" s="19" t="s">
        <v>63</v>
      </c>
      <c r="AE58" s="19" t="s">
        <v>271</v>
      </c>
      <c r="AF58" s="19" t="s">
        <v>65</v>
      </c>
      <c r="AG58" s="19" t="s">
        <v>229</v>
      </c>
      <c r="AH58" s="13">
        <f t="shared" ref="AH58:AI59" si="305">SUM(AJ58+AL58+AN58+AP58)</f>
        <v>1</v>
      </c>
      <c r="AI58" s="13">
        <f t="shared" si="305"/>
        <v>1</v>
      </c>
      <c r="AJ58" s="13">
        <v>0</v>
      </c>
      <c r="AK58" s="13">
        <v>0</v>
      </c>
      <c r="AL58" s="13">
        <v>1</v>
      </c>
      <c r="AM58" s="13">
        <v>1</v>
      </c>
      <c r="AN58" s="13">
        <v>0</v>
      </c>
      <c r="AO58" s="13">
        <v>0</v>
      </c>
      <c r="AP58" s="13">
        <v>0</v>
      </c>
      <c r="AQ58" s="13">
        <v>0</v>
      </c>
      <c r="AR58" s="13">
        <f t="shared" si="254"/>
        <v>3.5</v>
      </c>
      <c r="AS58" s="13">
        <v>0</v>
      </c>
      <c r="AT58" s="13">
        <v>3.5</v>
      </c>
      <c r="AU58" s="13">
        <v>0</v>
      </c>
      <c r="AV58" s="13">
        <v>0</v>
      </c>
      <c r="AW58" s="13">
        <f>SUM(AX58:BA58)</f>
        <v>3.5</v>
      </c>
      <c r="AX58" s="13">
        <v>0</v>
      </c>
      <c r="AY58" s="13">
        <v>3.5</v>
      </c>
      <c r="AZ58" s="13"/>
      <c r="BA58" s="13">
        <v>0</v>
      </c>
      <c r="BB58" s="13">
        <f>SUM(BC58:BF58)</f>
        <v>3.5</v>
      </c>
      <c r="BC58" s="13">
        <v>0</v>
      </c>
      <c r="BD58" s="13">
        <v>3.5</v>
      </c>
      <c r="BE58" s="13">
        <v>0</v>
      </c>
      <c r="BF58" s="13">
        <v>0</v>
      </c>
      <c r="BG58" s="13">
        <f t="shared" ref="BG58:BH59" si="306">SUM(BI58+BK58+BM58+BO58)</f>
        <v>1</v>
      </c>
      <c r="BH58" s="13">
        <f t="shared" si="306"/>
        <v>1</v>
      </c>
      <c r="BI58" s="13">
        <v>0</v>
      </c>
      <c r="BJ58" s="13">
        <v>0</v>
      </c>
      <c r="BK58" s="13">
        <v>1</v>
      </c>
      <c r="BL58" s="13">
        <v>1</v>
      </c>
      <c r="BM58" s="13">
        <v>0</v>
      </c>
      <c r="BN58" s="13">
        <v>0</v>
      </c>
      <c r="BO58" s="13">
        <v>0</v>
      </c>
      <c r="BP58" s="13">
        <v>0</v>
      </c>
      <c r="BQ58" s="13">
        <f t="shared" si="260"/>
        <v>3.5</v>
      </c>
      <c r="BR58" s="13">
        <v>0</v>
      </c>
      <c r="BS58" s="13">
        <v>3.5</v>
      </c>
      <c r="BT58" s="13">
        <v>0</v>
      </c>
      <c r="BU58" s="13">
        <v>0</v>
      </c>
      <c r="BV58" s="13">
        <f t="shared" si="262"/>
        <v>3.5</v>
      </c>
      <c r="BW58" s="13">
        <v>0</v>
      </c>
      <c r="BX58" s="13">
        <v>3.5</v>
      </c>
      <c r="BY58" s="13">
        <v>0</v>
      </c>
      <c r="BZ58" s="13">
        <v>0</v>
      </c>
      <c r="CA58" s="13">
        <f>SUM(CB58:CE58)</f>
        <v>3.5</v>
      </c>
      <c r="CB58" s="13">
        <v>0</v>
      </c>
      <c r="CC58" s="13">
        <v>3.5</v>
      </c>
      <c r="CD58" s="13">
        <v>0</v>
      </c>
      <c r="CE58" s="13">
        <v>0</v>
      </c>
      <c r="CF58" s="28">
        <f t="shared" si="265"/>
        <v>1</v>
      </c>
      <c r="CG58" s="28">
        <f t="shared" ref="CG58" si="307">SUM(AK58)</f>
        <v>0</v>
      </c>
      <c r="CH58" s="28">
        <f t="shared" ref="CH58" si="308">SUM(AM58)</f>
        <v>1</v>
      </c>
      <c r="CI58" s="28">
        <f t="shared" ref="CI58" si="309">SUM(AO58)</f>
        <v>0</v>
      </c>
      <c r="CJ58" s="28">
        <f t="shared" ref="CJ58" si="310">SUM(AQ58)</f>
        <v>0</v>
      </c>
      <c r="CK58" s="28">
        <f t="shared" si="267"/>
        <v>3.5</v>
      </c>
      <c r="CL58" s="28">
        <f t="shared" ref="CL58:CO58" si="311">SUM(AS58)</f>
        <v>0</v>
      </c>
      <c r="CM58" s="28">
        <f t="shared" si="311"/>
        <v>3.5</v>
      </c>
      <c r="CN58" s="28">
        <f t="shared" si="311"/>
        <v>0</v>
      </c>
      <c r="CO58" s="28">
        <f t="shared" si="311"/>
        <v>0</v>
      </c>
      <c r="CP58" s="28">
        <f t="shared" si="269"/>
        <v>3.5</v>
      </c>
      <c r="CQ58" s="28">
        <f t="shared" ref="CQ58:CT58" si="312">SUM(AX58)</f>
        <v>0</v>
      </c>
      <c r="CR58" s="28">
        <f t="shared" si="312"/>
        <v>3.5</v>
      </c>
      <c r="CS58" s="28">
        <f t="shared" si="312"/>
        <v>0</v>
      </c>
      <c r="CT58" s="28">
        <f t="shared" si="312"/>
        <v>0</v>
      </c>
      <c r="CU58" s="28">
        <f t="shared" si="271"/>
        <v>1</v>
      </c>
      <c r="CV58" s="28">
        <f t="shared" ref="CV58" si="313">SUM(BJ58)</f>
        <v>0</v>
      </c>
      <c r="CW58" s="28">
        <f t="shared" ref="CW58" si="314">SUM(BL58)</f>
        <v>1</v>
      </c>
      <c r="CX58" s="28">
        <f t="shared" ref="CX58" si="315">SUM(BN58)</f>
        <v>0</v>
      </c>
      <c r="CY58" s="28">
        <f t="shared" ref="CY58" si="316">SUM(BP58)</f>
        <v>0</v>
      </c>
      <c r="CZ58" s="28">
        <f t="shared" si="273"/>
        <v>3.5</v>
      </c>
      <c r="DA58" s="28">
        <f t="shared" ref="DA58:DD58" si="317">SUM(BR58)</f>
        <v>0</v>
      </c>
      <c r="DB58" s="28">
        <f t="shared" si="317"/>
        <v>3.5</v>
      </c>
      <c r="DC58" s="28">
        <f t="shared" si="317"/>
        <v>0</v>
      </c>
      <c r="DD58" s="28">
        <f t="shared" si="317"/>
        <v>0</v>
      </c>
      <c r="DE58" s="28">
        <f t="shared" si="275"/>
        <v>3.5</v>
      </c>
      <c r="DF58" s="28">
        <f t="shared" ref="DF58:DI58" si="318">SUM(BW58)</f>
        <v>0</v>
      </c>
      <c r="DG58" s="28">
        <f t="shared" si="318"/>
        <v>3.5</v>
      </c>
      <c r="DH58" s="28">
        <f t="shared" si="318"/>
        <v>0</v>
      </c>
      <c r="DI58" s="29">
        <f t="shared" si="318"/>
        <v>0</v>
      </c>
      <c r="DJ58" s="30" t="s">
        <v>230</v>
      </c>
    </row>
    <row r="59" spans="1:114" s="17" customFormat="1" ht="117.75" customHeight="1" x14ac:dyDescent="0.25">
      <c r="A59" s="40" t="s">
        <v>272</v>
      </c>
      <c r="B59" s="11" t="s">
        <v>273</v>
      </c>
      <c r="C59" s="11" t="s">
        <v>51</v>
      </c>
      <c r="D59" s="11" t="s">
        <v>51</v>
      </c>
      <c r="E59" s="11" t="s">
        <v>51</v>
      </c>
      <c r="F59" s="11" t="s">
        <v>51</v>
      </c>
      <c r="G59" s="11" t="s">
        <v>51</v>
      </c>
      <c r="H59" s="11" t="s">
        <v>51</v>
      </c>
      <c r="I59" s="11" t="s">
        <v>51</v>
      </c>
      <c r="J59" s="11" t="s">
        <v>51</v>
      </c>
      <c r="K59" s="11" t="s">
        <v>51</v>
      </c>
      <c r="L59" s="11" t="s">
        <v>51</v>
      </c>
      <c r="M59" s="11" t="s">
        <v>51</v>
      </c>
      <c r="N59" s="11" t="s">
        <v>51</v>
      </c>
      <c r="O59" s="11" t="s">
        <v>51</v>
      </c>
      <c r="P59" s="11" t="s">
        <v>51</v>
      </c>
      <c r="Q59" s="11" t="s">
        <v>51</v>
      </c>
      <c r="R59" s="11" t="s">
        <v>51</v>
      </c>
      <c r="S59" s="11" t="s">
        <v>51</v>
      </c>
      <c r="T59" s="11" t="s">
        <v>51</v>
      </c>
      <c r="U59" s="11" t="s">
        <v>51</v>
      </c>
      <c r="V59" s="11" t="s">
        <v>51</v>
      </c>
      <c r="W59" s="11" t="s">
        <v>51</v>
      </c>
      <c r="X59" s="11" t="s">
        <v>51</v>
      </c>
      <c r="Y59" s="11" t="s">
        <v>51</v>
      </c>
      <c r="Z59" s="11" t="s">
        <v>51</v>
      </c>
      <c r="AA59" s="11" t="s">
        <v>51</v>
      </c>
      <c r="AB59" s="11" t="s">
        <v>51</v>
      </c>
      <c r="AC59" s="11" t="s">
        <v>51</v>
      </c>
      <c r="AD59" s="11" t="s">
        <v>51</v>
      </c>
      <c r="AE59" s="11" t="s">
        <v>51</v>
      </c>
      <c r="AF59" s="11" t="s">
        <v>51</v>
      </c>
      <c r="AG59" s="11" t="s">
        <v>51</v>
      </c>
      <c r="AH59" s="12">
        <f t="shared" si="305"/>
        <v>12710.699999999999</v>
      </c>
      <c r="AI59" s="12">
        <f t="shared" si="305"/>
        <v>12654.3</v>
      </c>
      <c r="AJ59" s="12">
        <f t="shared" ref="AJ59:AQ59" si="319">SUM(AJ61)</f>
        <v>0</v>
      </c>
      <c r="AK59" s="12">
        <f t="shared" si="319"/>
        <v>0</v>
      </c>
      <c r="AL59" s="12">
        <f t="shared" si="319"/>
        <v>1851</v>
      </c>
      <c r="AM59" s="12">
        <f t="shared" si="319"/>
        <v>1794.6</v>
      </c>
      <c r="AN59" s="12">
        <f t="shared" si="319"/>
        <v>0</v>
      </c>
      <c r="AO59" s="12">
        <f t="shared" si="319"/>
        <v>0</v>
      </c>
      <c r="AP59" s="12">
        <f t="shared" si="319"/>
        <v>10859.699999999999</v>
      </c>
      <c r="AQ59" s="12">
        <f t="shared" si="319"/>
        <v>10859.699999999999</v>
      </c>
      <c r="AR59" s="12">
        <f t="shared" si="254"/>
        <v>18490.499999999996</v>
      </c>
      <c r="AS59" s="12">
        <f>SUM(AS61)</f>
        <v>0</v>
      </c>
      <c r="AT59" s="12">
        <f t="shared" ref="AT59:AV59" si="320">SUM(AT61)</f>
        <v>0</v>
      </c>
      <c r="AU59" s="12">
        <f t="shared" si="320"/>
        <v>0</v>
      </c>
      <c r="AV59" s="12">
        <f t="shared" si="320"/>
        <v>18490.499999999996</v>
      </c>
      <c r="AW59" s="12">
        <f>SUM(AX59:BA59)</f>
        <v>17414.3</v>
      </c>
      <c r="AX59" s="12">
        <f t="shared" ref="AX59:BA59" si="321">SUM(AX61)</f>
        <v>0</v>
      </c>
      <c r="AY59" s="12">
        <f t="shared" si="321"/>
        <v>0</v>
      </c>
      <c r="AZ59" s="12">
        <f t="shared" si="321"/>
        <v>0</v>
      </c>
      <c r="BA59" s="12">
        <f t="shared" si="321"/>
        <v>17414.3</v>
      </c>
      <c r="BB59" s="12">
        <f>SUM(BC59:BF59)</f>
        <v>17586.999999999996</v>
      </c>
      <c r="BC59" s="12">
        <f t="shared" ref="BC59:BF59" si="322">SUM(BC61)</f>
        <v>0</v>
      </c>
      <c r="BD59" s="12">
        <f t="shared" si="322"/>
        <v>0</v>
      </c>
      <c r="BE59" s="12">
        <f t="shared" si="322"/>
        <v>0</v>
      </c>
      <c r="BF59" s="12">
        <f t="shared" si="322"/>
        <v>17586.999999999996</v>
      </c>
      <c r="BG59" s="12">
        <f t="shared" si="306"/>
        <v>12710.699999999999</v>
      </c>
      <c r="BH59" s="12">
        <f t="shared" si="306"/>
        <v>12654.3</v>
      </c>
      <c r="BI59" s="12">
        <f t="shared" ref="BI59:BP59" si="323">SUM(BI61)</f>
        <v>0</v>
      </c>
      <c r="BJ59" s="12">
        <f t="shared" si="323"/>
        <v>0</v>
      </c>
      <c r="BK59" s="12">
        <f t="shared" si="323"/>
        <v>1851</v>
      </c>
      <c r="BL59" s="12">
        <f t="shared" si="323"/>
        <v>1794.6</v>
      </c>
      <c r="BM59" s="12">
        <f t="shared" si="323"/>
        <v>0</v>
      </c>
      <c r="BN59" s="12">
        <f t="shared" si="323"/>
        <v>0</v>
      </c>
      <c r="BO59" s="12">
        <f t="shared" si="323"/>
        <v>10859.699999999999</v>
      </c>
      <c r="BP59" s="12">
        <f t="shared" si="323"/>
        <v>10859.699999999999</v>
      </c>
      <c r="BQ59" s="12">
        <f t="shared" si="260"/>
        <v>18490.499999999996</v>
      </c>
      <c r="BR59" s="12">
        <f t="shared" ref="BR59:BU59" si="324">SUM(BR61)</f>
        <v>0</v>
      </c>
      <c r="BS59" s="12">
        <f t="shared" si="324"/>
        <v>0</v>
      </c>
      <c r="BT59" s="12">
        <f t="shared" si="324"/>
        <v>0</v>
      </c>
      <c r="BU59" s="12">
        <f t="shared" si="324"/>
        <v>18490.499999999996</v>
      </c>
      <c r="BV59" s="12">
        <f t="shared" si="262"/>
        <v>17414.3</v>
      </c>
      <c r="BW59" s="12">
        <f t="shared" ref="BW59:BZ59" si="325">SUM(BW61)</f>
        <v>0</v>
      </c>
      <c r="BX59" s="12">
        <f t="shared" si="325"/>
        <v>0</v>
      </c>
      <c r="BY59" s="12">
        <f t="shared" si="325"/>
        <v>0</v>
      </c>
      <c r="BZ59" s="12">
        <f t="shared" si="325"/>
        <v>17414.3</v>
      </c>
      <c r="CA59" s="12">
        <f>SUM(CB59:CE59)</f>
        <v>17586.999999999996</v>
      </c>
      <c r="CB59" s="12">
        <f t="shared" ref="CB59:CE59" si="326">SUM(CB61)</f>
        <v>0</v>
      </c>
      <c r="CC59" s="12">
        <f t="shared" si="326"/>
        <v>0</v>
      </c>
      <c r="CD59" s="12">
        <f t="shared" si="326"/>
        <v>0</v>
      </c>
      <c r="CE59" s="12">
        <f t="shared" si="326"/>
        <v>17586.999999999996</v>
      </c>
      <c r="CF59" s="14">
        <f t="shared" si="265"/>
        <v>12654.3</v>
      </c>
      <c r="CG59" s="12">
        <f t="shared" ref="CG59:CJ59" si="327">SUM(CG61)</f>
        <v>0</v>
      </c>
      <c r="CH59" s="12">
        <f t="shared" si="327"/>
        <v>1794.6</v>
      </c>
      <c r="CI59" s="12">
        <f t="shared" si="327"/>
        <v>0</v>
      </c>
      <c r="CJ59" s="12">
        <f t="shared" si="327"/>
        <v>10859.699999999999</v>
      </c>
      <c r="CK59" s="14">
        <f t="shared" si="267"/>
        <v>18490.499999999996</v>
      </c>
      <c r="CL59" s="12">
        <f t="shared" ref="CL59:CO59" si="328">SUM(CL61)</f>
        <v>0</v>
      </c>
      <c r="CM59" s="12">
        <f t="shared" si="328"/>
        <v>0</v>
      </c>
      <c r="CN59" s="12">
        <f t="shared" si="328"/>
        <v>0</v>
      </c>
      <c r="CO59" s="12">
        <f t="shared" si="328"/>
        <v>18490.499999999996</v>
      </c>
      <c r="CP59" s="14">
        <f t="shared" si="269"/>
        <v>17414.3</v>
      </c>
      <c r="CQ59" s="12">
        <f t="shared" ref="CQ59:CT59" si="329">SUM(CQ61)</f>
        <v>0</v>
      </c>
      <c r="CR59" s="12">
        <f t="shared" si="329"/>
        <v>0</v>
      </c>
      <c r="CS59" s="12">
        <f t="shared" si="329"/>
        <v>0</v>
      </c>
      <c r="CT59" s="12">
        <f t="shared" si="329"/>
        <v>17414.3</v>
      </c>
      <c r="CU59" s="14">
        <f t="shared" si="271"/>
        <v>12654.3</v>
      </c>
      <c r="CV59" s="12">
        <f t="shared" ref="CV59:CY59" si="330">SUM(CV61)</f>
        <v>0</v>
      </c>
      <c r="CW59" s="12">
        <f t="shared" si="330"/>
        <v>1794.6</v>
      </c>
      <c r="CX59" s="12">
        <f t="shared" si="330"/>
        <v>0</v>
      </c>
      <c r="CY59" s="12">
        <f t="shared" si="330"/>
        <v>10859.699999999999</v>
      </c>
      <c r="CZ59" s="14">
        <f t="shared" si="273"/>
        <v>18490.499999999996</v>
      </c>
      <c r="DA59" s="12">
        <f t="shared" ref="DA59:DD59" si="331">SUM(DA61)</f>
        <v>0</v>
      </c>
      <c r="DB59" s="12">
        <f t="shared" si="331"/>
        <v>0</v>
      </c>
      <c r="DC59" s="12">
        <f t="shared" si="331"/>
        <v>0</v>
      </c>
      <c r="DD59" s="12">
        <f t="shared" si="331"/>
        <v>18490.499999999996</v>
      </c>
      <c r="DE59" s="14">
        <f t="shared" si="275"/>
        <v>17414.3</v>
      </c>
      <c r="DF59" s="12">
        <f t="shared" ref="DF59:DI59" si="332">SUM(DF61)</f>
        <v>0</v>
      </c>
      <c r="DG59" s="12">
        <f t="shared" si="332"/>
        <v>0</v>
      </c>
      <c r="DH59" s="12">
        <f t="shared" si="332"/>
        <v>0</v>
      </c>
      <c r="DI59" s="15">
        <f t="shared" si="332"/>
        <v>17414.3</v>
      </c>
      <c r="DJ59" s="16"/>
    </row>
    <row r="60" spans="1:114" x14ac:dyDescent="0.25">
      <c r="A60" s="18" t="s">
        <v>52</v>
      </c>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21"/>
      <c r="AI60" s="21"/>
      <c r="AJ60" s="21"/>
      <c r="AK60" s="21"/>
      <c r="AL60" s="21"/>
      <c r="AM60" s="21"/>
      <c r="AN60" s="21"/>
      <c r="AO60" s="21"/>
      <c r="AP60" s="21"/>
      <c r="AQ60" s="21"/>
      <c r="AR60" s="21"/>
      <c r="AS60" s="21"/>
      <c r="AT60" s="21"/>
      <c r="AU60" s="21"/>
      <c r="AV60" s="21"/>
      <c r="AW60" s="21"/>
      <c r="AX60" s="21"/>
      <c r="AY60" s="21"/>
      <c r="AZ60" s="21"/>
      <c r="BA60" s="21"/>
      <c r="BB60" s="21"/>
      <c r="BC60" s="21"/>
      <c r="BD60" s="21"/>
      <c r="BE60" s="21"/>
      <c r="BF60" s="21"/>
      <c r="BG60" s="21"/>
      <c r="BH60" s="21"/>
      <c r="BI60" s="21"/>
      <c r="BJ60" s="21"/>
      <c r="BK60" s="21"/>
      <c r="BL60" s="21"/>
      <c r="BM60" s="21"/>
      <c r="BN60" s="21"/>
      <c r="BO60" s="21"/>
      <c r="BP60" s="21"/>
      <c r="BQ60" s="20"/>
      <c r="BR60" s="21"/>
      <c r="BS60" s="21"/>
      <c r="BT60" s="21"/>
      <c r="BU60" s="21"/>
      <c r="BV60" s="20"/>
      <c r="BW60" s="21"/>
      <c r="BX60" s="21"/>
      <c r="BY60" s="21"/>
      <c r="BZ60" s="21"/>
      <c r="CA60" s="21"/>
      <c r="CB60" s="21"/>
      <c r="CC60" s="21"/>
      <c r="CD60" s="21"/>
      <c r="CE60" s="21"/>
      <c r="CF60" s="5"/>
      <c r="CG60" s="21"/>
      <c r="CH60" s="21"/>
      <c r="CI60" s="21"/>
      <c r="CJ60" s="21"/>
      <c r="CK60" s="5"/>
      <c r="CL60" s="21"/>
      <c r="CM60" s="21"/>
      <c r="CN60" s="21"/>
      <c r="CO60" s="21"/>
      <c r="CP60" s="5"/>
      <c r="CQ60" s="21"/>
      <c r="CR60" s="21"/>
      <c r="CS60" s="21"/>
      <c r="CT60" s="21"/>
      <c r="CU60" s="5"/>
      <c r="CV60" s="21"/>
      <c r="CW60" s="21"/>
      <c r="CX60" s="21"/>
      <c r="CY60" s="21"/>
      <c r="CZ60" s="5"/>
      <c r="DA60" s="21"/>
      <c r="DB60" s="21"/>
      <c r="DC60" s="21"/>
      <c r="DD60" s="21"/>
      <c r="DE60" s="5"/>
      <c r="DF60" s="21"/>
      <c r="DG60" s="21"/>
      <c r="DH60" s="21"/>
      <c r="DI60" s="23"/>
      <c r="DJ60" s="24"/>
    </row>
    <row r="61" spans="1:114" s="17" customFormat="1" ht="21" x14ac:dyDescent="0.25">
      <c r="A61" s="10" t="s">
        <v>274</v>
      </c>
      <c r="B61" s="11" t="s">
        <v>275</v>
      </c>
      <c r="C61" s="11" t="s">
        <v>51</v>
      </c>
      <c r="D61" s="11" t="s">
        <v>51</v>
      </c>
      <c r="E61" s="11" t="s">
        <v>51</v>
      </c>
      <c r="F61" s="11" t="s">
        <v>51</v>
      </c>
      <c r="G61" s="11" t="s">
        <v>51</v>
      </c>
      <c r="H61" s="11" t="s">
        <v>51</v>
      </c>
      <c r="I61" s="11" t="s">
        <v>51</v>
      </c>
      <c r="J61" s="11" t="s">
        <v>51</v>
      </c>
      <c r="K61" s="11" t="s">
        <v>51</v>
      </c>
      <c r="L61" s="11" t="s">
        <v>51</v>
      </c>
      <c r="M61" s="11" t="s">
        <v>51</v>
      </c>
      <c r="N61" s="11" t="s">
        <v>51</v>
      </c>
      <c r="O61" s="11" t="s">
        <v>51</v>
      </c>
      <c r="P61" s="11" t="s">
        <v>51</v>
      </c>
      <c r="Q61" s="11" t="s">
        <v>51</v>
      </c>
      <c r="R61" s="11" t="s">
        <v>51</v>
      </c>
      <c r="S61" s="11" t="s">
        <v>51</v>
      </c>
      <c r="T61" s="11" t="s">
        <v>51</v>
      </c>
      <c r="U61" s="11" t="s">
        <v>51</v>
      </c>
      <c r="V61" s="11" t="s">
        <v>51</v>
      </c>
      <c r="W61" s="11" t="s">
        <v>51</v>
      </c>
      <c r="X61" s="11" t="s">
        <v>51</v>
      </c>
      <c r="Y61" s="11" t="s">
        <v>51</v>
      </c>
      <c r="Z61" s="11" t="s">
        <v>51</v>
      </c>
      <c r="AA61" s="11" t="s">
        <v>51</v>
      </c>
      <c r="AB61" s="11" t="s">
        <v>51</v>
      </c>
      <c r="AC61" s="11" t="s">
        <v>51</v>
      </c>
      <c r="AD61" s="11" t="s">
        <v>51</v>
      </c>
      <c r="AE61" s="11" t="s">
        <v>51</v>
      </c>
      <c r="AF61" s="11" t="s">
        <v>51</v>
      </c>
      <c r="AG61" s="11" t="s">
        <v>51</v>
      </c>
      <c r="AH61" s="12">
        <f t="shared" ref="AH61:AI61" si="333">SUM(AJ61+AL61+AN61+AP61)</f>
        <v>12710.699999999999</v>
      </c>
      <c r="AI61" s="12">
        <f t="shared" si="333"/>
        <v>12654.3</v>
      </c>
      <c r="AJ61" s="12">
        <f t="shared" ref="AJ61:AQ61" si="334">SUM(AJ63)</f>
        <v>0</v>
      </c>
      <c r="AK61" s="12">
        <f t="shared" si="334"/>
        <v>0</v>
      </c>
      <c r="AL61" s="12">
        <f t="shared" si="334"/>
        <v>1851</v>
      </c>
      <c r="AM61" s="12">
        <f t="shared" si="334"/>
        <v>1794.6</v>
      </c>
      <c r="AN61" s="12">
        <f t="shared" si="334"/>
        <v>0</v>
      </c>
      <c r="AO61" s="12">
        <f t="shared" si="334"/>
        <v>0</v>
      </c>
      <c r="AP61" s="12">
        <f t="shared" si="334"/>
        <v>10859.699999999999</v>
      </c>
      <c r="AQ61" s="12">
        <f t="shared" si="334"/>
        <v>10859.699999999999</v>
      </c>
      <c r="AR61" s="12">
        <f t="shared" ref="AR61" si="335">SUM(AS61:AV61)</f>
        <v>18490.499999999996</v>
      </c>
      <c r="AS61" s="12">
        <f>SUM(AS63)</f>
        <v>0</v>
      </c>
      <c r="AT61" s="12">
        <f t="shared" ref="AT61:AV61" si="336">SUM(AT63)</f>
        <v>0</v>
      </c>
      <c r="AU61" s="12">
        <f t="shared" si="336"/>
        <v>0</v>
      </c>
      <c r="AV61" s="12">
        <f t="shared" si="336"/>
        <v>18490.499999999996</v>
      </c>
      <c r="AW61" s="12">
        <f>SUM(AX61:BA61)</f>
        <v>17414.3</v>
      </c>
      <c r="AX61" s="12">
        <f t="shared" ref="AX61:BA61" si="337">SUM(AX63)</f>
        <v>0</v>
      </c>
      <c r="AY61" s="12">
        <f t="shared" si="337"/>
        <v>0</v>
      </c>
      <c r="AZ61" s="12">
        <f t="shared" si="337"/>
        <v>0</v>
      </c>
      <c r="BA61" s="12">
        <f t="shared" si="337"/>
        <v>17414.3</v>
      </c>
      <c r="BB61" s="12">
        <f>SUM(BC61:BF61)</f>
        <v>17586.999999999996</v>
      </c>
      <c r="BC61" s="12">
        <f t="shared" ref="BC61:BF61" si="338">SUM(BC63)</f>
        <v>0</v>
      </c>
      <c r="BD61" s="12">
        <f t="shared" si="338"/>
        <v>0</v>
      </c>
      <c r="BE61" s="12">
        <f t="shared" si="338"/>
        <v>0</v>
      </c>
      <c r="BF61" s="12">
        <f t="shared" si="338"/>
        <v>17586.999999999996</v>
      </c>
      <c r="BG61" s="12">
        <f t="shared" ref="BG61:BH61" si="339">SUM(BI61+BK61+BM61+BO61)</f>
        <v>12710.699999999999</v>
      </c>
      <c r="BH61" s="12">
        <f t="shared" si="339"/>
        <v>12654.3</v>
      </c>
      <c r="BI61" s="12">
        <f t="shared" ref="BI61:BP61" si="340">SUM(BI63)</f>
        <v>0</v>
      </c>
      <c r="BJ61" s="12">
        <f t="shared" si="340"/>
        <v>0</v>
      </c>
      <c r="BK61" s="12">
        <f t="shared" si="340"/>
        <v>1851</v>
      </c>
      <c r="BL61" s="12">
        <f t="shared" si="340"/>
        <v>1794.6</v>
      </c>
      <c r="BM61" s="12">
        <f t="shared" si="340"/>
        <v>0</v>
      </c>
      <c r="BN61" s="12">
        <f t="shared" si="340"/>
        <v>0</v>
      </c>
      <c r="BO61" s="12">
        <f t="shared" si="340"/>
        <v>10859.699999999999</v>
      </c>
      <c r="BP61" s="12">
        <f t="shared" si="340"/>
        <v>10859.699999999999</v>
      </c>
      <c r="BQ61" s="12">
        <f t="shared" ref="BQ61" si="341">SUM(BR61:BU61)</f>
        <v>18490.499999999996</v>
      </c>
      <c r="BR61" s="12">
        <f t="shared" ref="BR61:BU61" si="342">SUM(BR63)</f>
        <v>0</v>
      </c>
      <c r="BS61" s="12">
        <f t="shared" si="342"/>
        <v>0</v>
      </c>
      <c r="BT61" s="12">
        <f t="shared" si="342"/>
        <v>0</v>
      </c>
      <c r="BU61" s="12">
        <f t="shared" si="342"/>
        <v>18490.499999999996</v>
      </c>
      <c r="BV61" s="12">
        <f t="shared" ref="BV61" si="343">SUM(BW61:BZ61)</f>
        <v>17414.3</v>
      </c>
      <c r="BW61" s="12">
        <f t="shared" ref="BW61:BZ61" si="344">SUM(BW63)</f>
        <v>0</v>
      </c>
      <c r="BX61" s="12">
        <f t="shared" si="344"/>
        <v>0</v>
      </c>
      <c r="BY61" s="12">
        <f t="shared" si="344"/>
        <v>0</v>
      </c>
      <c r="BZ61" s="12">
        <f t="shared" si="344"/>
        <v>17414.3</v>
      </c>
      <c r="CA61" s="12">
        <f>SUM(CB61:CE61)</f>
        <v>17586.999999999996</v>
      </c>
      <c r="CB61" s="12">
        <f t="shared" ref="CB61:CE61" si="345">SUM(CB63)</f>
        <v>0</v>
      </c>
      <c r="CC61" s="12">
        <f t="shared" si="345"/>
        <v>0</v>
      </c>
      <c r="CD61" s="12">
        <f t="shared" si="345"/>
        <v>0</v>
      </c>
      <c r="CE61" s="12">
        <f t="shared" si="345"/>
        <v>17586.999999999996</v>
      </c>
      <c r="CF61" s="14">
        <f t="shared" ref="CF61" si="346">SUM(CG61:CJ61)</f>
        <v>12654.3</v>
      </c>
      <c r="CG61" s="12">
        <f t="shared" ref="CG61:CJ61" si="347">SUM(CG63)</f>
        <v>0</v>
      </c>
      <c r="CH61" s="12">
        <f t="shared" si="347"/>
        <v>1794.6</v>
      </c>
      <c r="CI61" s="12">
        <f t="shared" si="347"/>
        <v>0</v>
      </c>
      <c r="CJ61" s="12">
        <f t="shared" si="347"/>
        <v>10859.699999999999</v>
      </c>
      <c r="CK61" s="14">
        <f t="shared" ref="CK61" si="348">SUM(CL61:CO61)</f>
        <v>18490.499999999996</v>
      </c>
      <c r="CL61" s="12">
        <f t="shared" ref="CL61:CO61" si="349">SUM(CL63)</f>
        <v>0</v>
      </c>
      <c r="CM61" s="12">
        <f t="shared" si="349"/>
        <v>0</v>
      </c>
      <c r="CN61" s="12">
        <f t="shared" si="349"/>
        <v>0</v>
      </c>
      <c r="CO61" s="12">
        <f t="shared" si="349"/>
        <v>18490.499999999996</v>
      </c>
      <c r="CP61" s="14">
        <f t="shared" ref="CP61" si="350">SUM(CQ61:CT61)</f>
        <v>17414.3</v>
      </c>
      <c r="CQ61" s="12">
        <f t="shared" ref="CQ61:CT61" si="351">SUM(CQ63)</f>
        <v>0</v>
      </c>
      <c r="CR61" s="12">
        <f t="shared" si="351"/>
        <v>0</v>
      </c>
      <c r="CS61" s="12">
        <f t="shared" si="351"/>
        <v>0</v>
      </c>
      <c r="CT61" s="12">
        <f t="shared" si="351"/>
        <v>17414.3</v>
      </c>
      <c r="CU61" s="14">
        <f t="shared" ref="CU61" si="352">SUM(CV61:CY61)</f>
        <v>12654.3</v>
      </c>
      <c r="CV61" s="12">
        <f t="shared" ref="CV61:CY61" si="353">SUM(CV63)</f>
        <v>0</v>
      </c>
      <c r="CW61" s="12">
        <f t="shared" si="353"/>
        <v>1794.6</v>
      </c>
      <c r="CX61" s="12">
        <f t="shared" si="353"/>
        <v>0</v>
      </c>
      <c r="CY61" s="12">
        <f t="shared" si="353"/>
        <v>10859.699999999999</v>
      </c>
      <c r="CZ61" s="14">
        <f t="shared" ref="CZ61" si="354">SUM(DA61:DD61)</f>
        <v>18490.499999999996</v>
      </c>
      <c r="DA61" s="12">
        <f t="shared" ref="DA61:DD61" si="355">SUM(DA63)</f>
        <v>0</v>
      </c>
      <c r="DB61" s="12">
        <f t="shared" si="355"/>
        <v>0</v>
      </c>
      <c r="DC61" s="12">
        <f t="shared" si="355"/>
        <v>0</v>
      </c>
      <c r="DD61" s="12">
        <f t="shared" si="355"/>
        <v>18490.499999999996</v>
      </c>
      <c r="DE61" s="14">
        <f t="shared" ref="DE61" si="356">SUM(DF61:DI61)</f>
        <v>17414.3</v>
      </c>
      <c r="DF61" s="12">
        <f t="shared" ref="DF61:DI61" si="357">SUM(DF63)</f>
        <v>0</v>
      </c>
      <c r="DG61" s="12">
        <f t="shared" si="357"/>
        <v>0</v>
      </c>
      <c r="DH61" s="12">
        <f t="shared" si="357"/>
        <v>0</v>
      </c>
      <c r="DI61" s="15">
        <f t="shared" si="357"/>
        <v>17414.3</v>
      </c>
      <c r="DJ61" s="16"/>
    </row>
    <row r="62" spans="1:114" x14ac:dyDescent="0.25">
      <c r="A62" s="18" t="s">
        <v>52</v>
      </c>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c r="AB62" s="19"/>
      <c r="AC62" s="19"/>
      <c r="AD62" s="19"/>
      <c r="AE62" s="19"/>
      <c r="AF62" s="19"/>
      <c r="AG62" s="19"/>
      <c r="AH62" s="21"/>
      <c r="AI62" s="21"/>
      <c r="AJ62" s="21"/>
      <c r="AK62" s="21"/>
      <c r="AL62" s="21"/>
      <c r="AM62" s="21"/>
      <c r="AN62" s="21"/>
      <c r="AO62" s="21"/>
      <c r="AP62" s="21"/>
      <c r="AQ62" s="21"/>
      <c r="AR62" s="21"/>
      <c r="AS62" s="21"/>
      <c r="AT62" s="21"/>
      <c r="AU62" s="21"/>
      <c r="AV62" s="21"/>
      <c r="AW62" s="21"/>
      <c r="AX62" s="21"/>
      <c r="AY62" s="21"/>
      <c r="AZ62" s="21"/>
      <c r="BA62" s="21"/>
      <c r="BB62" s="21"/>
      <c r="BC62" s="21"/>
      <c r="BD62" s="21"/>
      <c r="BE62" s="21"/>
      <c r="BF62" s="21"/>
      <c r="BG62" s="21"/>
      <c r="BH62" s="21"/>
      <c r="BI62" s="21"/>
      <c r="BJ62" s="21"/>
      <c r="BK62" s="21"/>
      <c r="BL62" s="21"/>
      <c r="BM62" s="21"/>
      <c r="BN62" s="21"/>
      <c r="BO62" s="21"/>
      <c r="BP62" s="21"/>
      <c r="BQ62" s="20"/>
      <c r="BR62" s="21"/>
      <c r="BS62" s="21"/>
      <c r="BT62" s="21"/>
      <c r="BU62" s="21"/>
      <c r="BV62" s="20"/>
      <c r="BW62" s="21"/>
      <c r="BX62" s="21"/>
      <c r="BY62" s="21"/>
      <c r="BZ62" s="21"/>
      <c r="CA62" s="21"/>
      <c r="CB62" s="21"/>
      <c r="CC62" s="21"/>
      <c r="CD62" s="21"/>
      <c r="CE62" s="21"/>
      <c r="CF62" s="5"/>
      <c r="CG62" s="21"/>
      <c r="CH62" s="21"/>
      <c r="CI62" s="21"/>
      <c r="CJ62" s="21"/>
      <c r="CK62" s="5"/>
      <c r="CL62" s="21"/>
      <c r="CM62" s="21"/>
      <c r="CN62" s="21"/>
      <c r="CO62" s="21"/>
      <c r="CP62" s="5"/>
      <c r="CQ62" s="21"/>
      <c r="CR62" s="21"/>
      <c r="CS62" s="21"/>
      <c r="CT62" s="21"/>
      <c r="CU62" s="5"/>
      <c r="CV62" s="21"/>
      <c r="CW62" s="21"/>
      <c r="CX62" s="21"/>
      <c r="CY62" s="21"/>
      <c r="CZ62" s="5"/>
      <c r="DA62" s="21"/>
      <c r="DB62" s="21"/>
      <c r="DC62" s="21"/>
      <c r="DD62" s="21"/>
      <c r="DE62" s="5"/>
      <c r="DF62" s="21"/>
      <c r="DG62" s="21"/>
      <c r="DH62" s="21"/>
      <c r="DI62" s="23"/>
      <c r="DJ62" s="24"/>
    </row>
    <row r="63" spans="1:114" s="17" customFormat="1" ht="102.75" customHeight="1" x14ac:dyDescent="0.25">
      <c r="A63" s="40" t="s">
        <v>276</v>
      </c>
      <c r="B63" s="11" t="s">
        <v>277</v>
      </c>
      <c r="C63" s="11" t="s">
        <v>51</v>
      </c>
      <c r="D63" s="11" t="s">
        <v>51</v>
      </c>
      <c r="E63" s="11" t="s">
        <v>51</v>
      </c>
      <c r="F63" s="11" t="s">
        <v>51</v>
      </c>
      <c r="G63" s="11" t="s">
        <v>51</v>
      </c>
      <c r="H63" s="11" t="s">
        <v>51</v>
      </c>
      <c r="I63" s="11" t="s">
        <v>51</v>
      </c>
      <c r="J63" s="11" t="s">
        <v>51</v>
      </c>
      <c r="K63" s="11" t="s">
        <v>51</v>
      </c>
      <c r="L63" s="11" t="s">
        <v>51</v>
      </c>
      <c r="M63" s="11" t="s">
        <v>51</v>
      </c>
      <c r="N63" s="11" t="s">
        <v>51</v>
      </c>
      <c r="O63" s="11" t="s">
        <v>51</v>
      </c>
      <c r="P63" s="11" t="s">
        <v>51</v>
      </c>
      <c r="Q63" s="11" t="s">
        <v>51</v>
      </c>
      <c r="R63" s="11" t="s">
        <v>51</v>
      </c>
      <c r="S63" s="11" t="s">
        <v>51</v>
      </c>
      <c r="T63" s="11" t="s">
        <v>51</v>
      </c>
      <c r="U63" s="11" t="s">
        <v>51</v>
      </c>
      <c r="V63" s="11" t="s">
        <v>51</v>
      </c>
      <c r="W63" s="11" t="s">
        <v>51</v>
      </c>
      <c r="X63" s="11" t="s">
        <v>51</v>
      </c>
      <c r="Y63" s="11" t="s">
        <v>51</v>
      </c>
      <c r="Z63" s="11" t="s">
        <v>51</v>
      </c>
      <c r="AA63" s="11" t="s">
        <v>51</v>
      </c>
      <c r="AB63" s="11" t="s">
        <v>51</v>
      </c>
      <c r="AC63" s="11" t="s">
        <v>51</v>
      </c>
      <c r="AD63" s="11" t="s">
        <v>51</v>
      </c>
      <c r="AE63" s="11" t="s">
        <v>51</v>
      </c>
      <c r="AF63" s="11" t="s">
        <v>51</v>
      </c>
      <c r="AG63" s="11" t="s">
        <v>51</v>
      </c>
      <c r="AH63" s="12">
        <f t="shared" ref="AH63:AI63" si="358">SUM(AJ63+AL63+AN63+AP63)</f>
        <v>12710.699999999999</v>
      </c>
      <c r="AI63" s="12">
        <f t="shared" si="358"/>
        <v>12654.3</v>
      </c>
      <c r="AJ63" s="12">
        <f>SUM(AJ65+AJ66+AJ67+AJ68+AJ69+AJ70+AJ71+AJ72+AJ74+AJ76)+AJ75+AJ73</f>
        <v>0</v>
      </c>
      <c r="AK63" s="12">
        <f t="shared" ref="AK63:AQ63" si="359">SUM(AK65+AK66+AK67+AK68+AK69+AK70+AK71+AK72+AK74+AK76)+AK75+AK73</f>
        <v>0</v>
      </c>
      <c r="AL63" s="12">
        <f t="shared" si="359"/>
        <v>1851</v>
      </c>
      <c r="AM63" s="12">
        <f t="shared" si="359"/>
        <v>1794.6</v>
      </c>
      <c r="AN63" s="12">
        <f t="shared" si="359"/>
        <v>0</v>
      </c>
      <c r="AO63" s="12">
        <f t="shared" si="359"/>
        <v>0</v>
      </c>
      <c r="AP63" s="12">
        <f t="shared" si="359"/>
        <v>10859.699999999999</v>
      </c>
      <c r="AQ63" s="12">
        <f t="shared" si="359"/>
        <v>10859.699999999999</v>
      </c>
      <c r="AR63" s="12">
        <f t="shared" ref="AR63:AR76" si="360">SUM(AS63:AV63)</f>
        <v>18490.499999999996</v>
      </c>
      <c r="AS63" s="12">
        <f t="shared" ref="AS63:AV63" si="361">SUM(AS65+AS66+AS67+AS68+AS69+AS70+AS71+AS72+AS74+AS76)+AS75+AS73</f>
        <v>0</v>
      </c>
      <c r="AT63" s="12">
        <f t="shared" si="361"/>
        <v>0</v>
      </c>
      <c r="AU63" s="12">
        <f t="shared" si="361"/>
        <v>0</v>
      </c>
      <c r="AV63" s="12">
        <f t="shared" si="361"/>
        <v>18490.499999999996</v>
      </c>
      <c r="AW63" s="12">
        <f>SUM(AX63:BA63)</f>
        <v>17414.3</v>
      </c>
      <c r="AX63" s="12">
        <f t="shared" ref="AX63:BA63" si="362">SUM(AX65+AX66+AX67+AX68+AX69+AX70+AX71+AX72+AX74+AX76)+AX75+AX73</f>
        <v>0</v>
      </c>
      <c r="AY63" s="12">
        <f t="shared" si="362"/>
        <v>0</v>
      </c>
      <c r="AZ63" s="12">
        <f t="shared" si="362"/>
        <v>0</v>
      </c>
      <c r="BA63" s="12">
        <f t="shared" si="362"/>
        <v>17414.3</v>
      </c>
      <c r="BB63" s="12">
        <f>SUM(BC63:BF63)</f>
        <v>17586.999999999996</v>
      </c>
      <c r="BC63" s="12">
        <f t="shared" ref="BC63:BF63" si="363">SUM(BC65+BC66+BC67+BC68+BC69+BC70+BC71+BC72+BC74+BC76)+BC75+BC73</f>
        <v>0</v>
      </c>
      <c r="BD63" s="12">
        <f t="shared" si="363"/>
        <v>0</v>
      </c>
      <c r="BE63" s="12">
        <f t="shared" si="363"/>
        <v>0</v>
      </c>
      <c r="BF63" s="12">
        <f t="shared" si="363"/>
        <v>17586.999999999996</v>
      </c>
      <c r="BG63" s="12">
        <f t="shared" ref="BG63:BH63" si="364">SUM(BI63+BK63+BM63+BO63)</f>
        <v>12710.699999999999</v>
      </c>
      <c r="BH63" s="12">
        <f t="shared" si="364"/>
        <v>12654.3</v>
      </c>
      <c r="BI63" s="12">
        <f t="shared" ref="BI63:BP63" si="365">SUM(BI65+BI66+BI67+BI68+BI69+BI70+BI71+BI72+BI74+BI76)+BI75+BI73</f>
        <v>0</v>
      </c>
      <c r="BJ63" s="12">
        <f t="shared" si="365"/>
        <v>0</v>
      </c>
      <c r="BK63" s="12">
        <f t="shared" si="365"/>
        <v>1851</v>
      </c>
      <c r="BL63" s="12">
        <f t="shared" si="365"/>
        <v>1794.6</v>
      </c>
      <c r="BM63" s="12">
        <f t="shared" si="365"/>
        <v>0</v>
      </c>
      <c r="BN63" s="12">
        <f t="shared" si="365"/>
        <v>0</v>
      </c>
      <c r="BO63" s="12">
        <f t="shared" si="365"/>
        <v>10859.699999999999</v>
      </c>
      <c r="BP63" s="12">
        <f t="shared" si="365"/>
        <v>10859.699999999999</v>
      </c>
      <c r="BQ63" s="12">
        <f t="shared" ref="BQ63:BQ78" si="366">SUM(BR63:BU63)</f>
        <v>18490.499999999996</v>
      </c>
      <c r="BR63" s="12">
        <f t="shared" ref="BR63:BU63" si="367">SUM(BR65+BR66+BR67+BR68+BR69+BR70+BR71+BR72+BR74+BR76)+BR75+BR73</f>
        <v>0</v>
      </c>
      <c r="BS63" s="12">
        <f t="shared" si="367"/>
        <v>0</v>
      </c>
      <c r="BT63" s="12">
        <f t="shared" si="367"/>
        <v>0</v>
      </c>
      <c r="BU63" s="12">
        <f t="shared" si="367"/>
        <v>18490.499999999996</v>
      </c>
      <c r="BV63" s="12">
        <f t="shared" ref="BV63:BV78" si="368">SUM(BW63:BZ63)</f>
        <v>17414.3</v>
      </c>
      <c r="BW63" s="12">
        <f t="shared" ref="BW63:BZ63" si="369">SUM(BW65+BW66+BW67+BW68+BW69+BW70+BW71+BW72+BW74+BW76)+BW75+BW73</f>
        <v>0</v>
      </c>
      <c r="BX63" s="12">
        <f t="shared" si="369"/>
        <v>0</v>
      </c>
      <c r="BY63" s="12">
        <f t="shared" si="369"/>
        <v>0</v>
      </c>
      <c r="BZ63" s="12">
        <f t="shared" si="369"/>
        <v>17414.3</v>
      </c>
      <c r="CA63" s="12">
        <f>SUM(CB63:CE63)</f>
        <v>17586.999999999996</v>
      </c>
      <c r="CB63" s="12">
        <f t="shared" ref="CB63:CE63" si="370">SUM(CB65+CB66+CB67+CB68+CB69+CB70+CB71+CB72+CB74+CB76)+CB75+CB73</f>
        <v>0</v>
      </c>
      <c r="CC63" s="12">
        <f t="shared" si="370"/>
        <v>0</v>
      </c>
      <c r="CD63" s="12">
        <f t="shared" si="370"/>
        <v>0</v>
      </c>
      <c r="CE63" s="12">
        <f t="shared" si="370"/>
        <v>17586.999999999996</v>
      </c>
      <c r="CF63" s="14">
        <f t="shared" ref="CF63:CF78" si="371">SUM(CG63:CJ63)</f>
        <v>12654.3</v>
      </c>
      <c r="CG63" s="12">
        <f t="shared" ref="CG63:CJ63" si="372">SUM(CG65+CG66+CG67+CG68+CG69+CG70+CG71+CG72+CG74+CG76)+CG75+CG73</f>
        <v>0</v>
      </c>
      <c r="CH63" s="12">
        <f t="shared" si="372"/>
        <v>1794.6</v>
      </c>
      <c r="CI63" s="12">
        <f t="shared" si="372"/>
        <v>0</v>
      </c>
      <c r="CJ63" s="12">
        <f t="shared" si="372"/>
        <v>10859.699999999999</v>
      </c>
      <c r="CK63" s="14">
        <f t="shared" ref="CK63:CK78" si="373">SUM(CL63:CO63)</f>
        <v>18490.499999999996</v>
      </c>
      <c r="CL63" s="12">
        <f t="shared" ref="CL63:CO63" si="374">SUM(CL65+CL66+CL67+CL68+CL69+CL70+CL71+CL72+CL74+CL76)+CL75+CL73</f>
        <v>0</v>
      </c>
      <c r="CM63" s="12">
        <f t="shared" si="374"/>
        <v>0</v>
      </c>
      <c r="CN63" s="12">
        <f t="shared" si="374"/>
        <v>0</v>
      </c>
      <c r="CO63" s="12">
        <f t="shared" si="374"/>
        <v>18490.499999999996</v>
      </c>
      <c r="CP63" s="14">
        <f t="shared" ref="CP63:CP78" si="375">SUM(CQ63:CT63)</f>
        <v>17414.3</v>
      </c>
      <c r="CQ63" s="12">
        <f t="shared" ref="CQ63:CT63" si="376">SUM(CQ65+CQ66+CQ67+CQ68+CQ69+CQ70+CQ71+CQ72+CQ74+CQ76)+CQ75+CQ73</f>
        <v>0</v>
      </c>
      <c r="CR63" s="12">
        <f t="shared" si="376"/>
        <v>0</v>
      </c>
      <c r="CS63" s="12">
        <f t="shared" si="376"/>
        <v>0</v>
      </c>
      <c r="CT63" s="12">
        <f t="shared" si="376"/>
        <v>17414.3</v>
      </c>
      <c r="CU63" s="14">
        <f t="shared" ref="CU63:CU78" si="377">SUM(CV63:CY63)</f>
        <v>12654.3</v>
      </c>
      <c r="CV63" s="12">
        <f t="shared" ref="CV63:CY63" si="378">SUM(CV65+CV66+CV67+CV68+CV69+CV70+CV71+CV72+CV74+CV76)+CV75+CV73</f>
        <v>0</v>
      </c>
      <c r="CW63" s="12">
        <f t="shared" si="378"/>
        <v>1794.6</v>
      </c>
      <c r="CX63" s="12">
        <f t="shared" si="378"/>
        <v>0</v>
      </c>
      <c r="CY63" s="12">
        <f t="shared" si="378"/>
        <v>10859.699999999999</v>
      </c>
      <c r="CZ63" s="14">
        <f t="shared" ref="CZ63:CZ78" si="379">SUM(DA63:DD63)</f>
        <v>18490.499999999996</v>
      </c>
      <c r="DA63" s="12">
        <f t="shared" ref="DA63:DD63" si="380">SUM(DA65+DA66+DA67+DA68+DA69+DA70+DA71+DA72+DA74+DA76)+DA75+DA73</f>
        <v>0</v>
      </c>
      <c r="DB63" s="12">
        <f t="shared" si="380"/>
        <v>0</v>
      </c>
      <c r="DC63" s="12">
        <f t="shared" si="380"/>
        <v>0</v>
      </c>
      <c r="DD63" s="12">
        <f t="shared" si="380"/>
        <v>18490.499999999996</v>
      </c>
      <c r="DE63" s="14">
        <f t="shared" ref="DE63:DE78" si="381">SUM(DF63:DI63)</f>
        <v>17414.3</v>
      </c>
      <c r="DF63" s="12">
        <f t="shared" ref="DF63:DI63" si="382">SUM(DF65+DF66+DF67+DF68+DF69+DF70+DF71+DF72+DF74+DF76)+DF75+DF73</f>
        <v>0</v>
      </c>
      <c r="DG63" s="12">
        <f t="shared" si="382"/>
        <v>0</v>
      </c>
      <c r="DH63" s="12">
        <f t="shared" si="382"/>
        <v>0</v>
      </c>
      <c r="DI63" s="15">
        <f t="shared" si="382"/>
        <v>17414.3</v>
      </c>
      <c r="DJ63" s="16"/>
    </row>
    <row r="64" spans="1:114" x14ac:dyDescent="0.25">
      <c r="A64" s="18" t="s">
        <v>52</v>
      </c>
      <c r="B64" s="19"/>
      <c r="C64" s="19"/>
      <c r="D64" s="19"/>
      <c r="E64" s="19"/>
      <c r="F64" s="19"/>
      <c r="G64" s="19"/>
      <c r="H64" s="19"/>
      <c r="I64" s="19"/>
      <c r="J64" s="19"/>
      <c r="K64" s="19"/>
      <c r="L64" s="19"/>
      <c r="M64" s="19"/>
      <c r="N64" s="19"/>
      <c r="O64" s="19"/>
      <c r="P64" s="19"/>
      <c r="Q64" s="19"/>
      <c r="R64" s="19"/>
      <c r="S64" s="19"/>
      <c r="T64" s="19"/>
      <c r="U64" s="19"/>
      <c r="V64" s="19"/>
      <c r="W64" s="19"/>
      <c r="X64" s="19"/>
      <c r="Y64" s="19"/>
      <c r="Z64" s="19"/>
      <c r="AA64" s="19"/>
      <c r="AB64" s="19"/>
      <c r="AC64" s="19"/>
      <c r="AD64" s="19"/>
      <c r="AE64" s="19"/>
      <c r="AF64" s="19"/>
      <c r="AG64" s="19"/>
      <c r="AH64" s="21"/>
      <c r="AI64" s="21"/>
      <c r="AJ64" s="21"/>
      <c r="AK64" s="21"/>
      <c r="AL64" s="21"/>
      <c r="AM64" s="21"/>
      <c r="AN64" s="21"/>
      <c r="AO64" s="21"/>
      <c r="AP64" s="21"/>
      <c r="AQ64" s="21"/>
      <c r="AR64" s="21"/>
      <c r="AS64" s="21"/>
      <c r="AT64" s="21"/>
      <c r="AU64" s="21"/>
      <c r="AV64" s="21"/>
      <c r="AW64" s="21"/>
      <c r="AX64" s="21"/>
      <c r="AY64" s="21"/>
      <c r="AZ64" s="21"/>
      <c r="BA64" s="21"/>
      <c r="BB64" s="21"/>
      <c r="BC64" s="21"/>
      <c r="BD64" s="21"/>
      <c r="BE64" s="21"/>
      <c r="BF64" s="21"/>
      <c r="BG64" s="21"/>
      <c r="BH64" s="21"/>
      <c r="BI64" s="21"/>
      <c r="BJ64" s="21"/>
      <c r="BK64" s="21"/>
      <c r="BL64" s="21"/>
      <c r="BM64" s="21"/>
      <c r="BN64" s="21"/>
      <c r="BO64" s="21"/>
      <c r="BP64" s="21"/>
      <c r="BQ64" s="21"/>
      <c r="BR64" s="21"/>
      <c r="BS64" s="21"/>
      <c r="BT64" s="21"/>
      <c r="BU64" s="21"/>
      <c r="BV64" s="21"/>
      <c r="BW64" s="21"/>
      <c r="BX64" s="21"/>
      <c r="BY64" s="21"/>
      <c r="BZ64" s="21"/>
      <c r="CA64" s="21"/>
      <c r="CB64" s="21"/>
      <c r="CC64" s="21"/>
      <c r="CD64" s="21"/>
      <c r="CE64" s="21"/>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41"/>
      <c r="DJ64" s="24"/>
    </row>
    <row r="65" spans="1:114" ht="226.5" customHeight="1" x14ac:dyDescent="0.25">
      <c r="A65" s="18" t="s">
        <v>278</v>
      </c>
      <c r="B65" s="19" t="s">
        <v>279</v>
      </c>
      <c r="C65" s="19" t="s">
        <v>59</v>
      </c>
      <c r="D65" s="19" t="s">
        <v>349</v>
      </c>
      <c r="E65" s="19" t="s">
        <v>61</v>
      </c>
      <c r="F65" s="19"/>
      <c r="G65" s="19"/>
      <c r="H65" s="19"/>
      <c r="I65" s="19"/>
      <c r="J65" s="19"/>
      <c r="K65" s="19"/>
      <c r="L65" s="19"/>
      <c r="M65" s="19"/>
      <c r="N65" s="19"/>
      <c r="O65" s="19"/>
      <c r="P65" s="19"/>
      <c r="Q65" s="19"/>
      <c r="R65" s="19"/>
      <c r="S65" s="19"/>
      <c r="T65" s="19"/>
      <c r="U65" s="19"/>
      <c r="V65" s="19"/>
      <c r="W65" s="19"/>
      <c r="X65" s="19"/>
      <c r="Y65" s="19"/>
      <c r="Z65" s="19"/>
      <c r="AA65" s="19"/>
      <c r="AB65" s="19"/>
      <c r="AC65" s="27" t="s">
        <v>280</v>
      </c>
      <c r="AD65" s="19" t="s">
        <v>281</v>
      </c>
      <c r="AE65" s="19" t="s">
        <v>282</v>
      </c>
      <c r="AF65" s="19"/>
      <c r="AG65" s="19" t="s">
        <v>283</v>
      </c>
      <c r="AH65" s="13">
        <f t="shared" ref="AH65:AI76" si="383">SUM(AJ65+AL65+AN65+AP65)</f>
        <v>649.9</v>
      </c>
      <c r="AI65" s="13">
        <f t="shared" si="383"/>
        <v>649.9</v>
      </c>
      <c r="AJ65" s="13">
        <v>0</v>
      </c>
      <c r="AK65" s="13">
        <v>0</v>
      </c>
      <c r="AL65" s="13">
        <v>0</v>
      </c>
      <c r="AM65" s="13">
        <v>0</v>
      </c>
      <c r="AN65" s="13">
        <v>0</v>
      </c>
      <c r="AO65" s="13">
        <v>0</v>
      </c>
      <c r="AP65" s="13">
        <v>649.9</v>
      </c>
      <c r="AQ65" s="13">
        <v>649.9</v>
      </c>
      <c r="AR65" s="13">
        <f t="shared" si="360"/>
        <v>637.5</v>
      </c>
      <c r="AS65" s="13">
        <v>0</v>
      </c>
      <c r="AT65" s="13">
        <v>0</v>
      </c>
      <c r="AU65" s="13">
        <v>0</v>
      </c>
      <c r="AV65" s="13">
        <v>637.5</v>
      </c>
      <c r="AW65" s="13">
        <f t="shared" ref="AW65:AW76" si="384">SUM(AX65:BA65)</f>
        <v>649.9</v>
      </c>
      <c r="AX65" s="13">
        <v>0</v>
      </c>
      <c r="AY65" s="13">
        <v>0</v>
      </c>
      <c r="AZ65" s="13"/>
      <c r="BA65" s="13">
        <v>649.9</v>
      </c>
      <c r="BB65" s="13">
        <f t="shared" ref="BB65:BB76" si="385">SUM(BC65:BF65)</f>
        <v>649.9</v>
      </c>
      <c r="BC65" s="13">
        <v>0</v>
      </c>
      <c r="BD65" s="13">
        <v>0</v>
      </c>
      <c r="BE65" s="13">
        <v>0</v>
      </c>
      <c r="BF65" s="13">
        <v>649.9</v>
      </c>
      <c r="BG65" s="13">
        <f t="shared" ref="BG65:BH76" si="386">SUM(BI65+BK65+BM65+BO65)</f>
        <v>649.9</v>
      </c>
      <c r="BH65" s="13">
        <f t="shared" si="386"/>
        <v>649.9</v>
      </c>
      <c r="BI65" s="13">
        <v>0</v>
      </c>
      <c r="BJ65" s="13">
        <v>0</v>
      </c>
      <c r="BK65" s="13">
        <v>0</v>
      </c>
      <c r="BL65" s="13">
        <v>0</v>
      </c>
      <c r="BM65" s="13">
        <v>0</v>
      </c>
      <c r="BN65" s="13">
        <v>0</v>
      </c>
      <c r="BO65" s="13">
        <v>649.9</v>
      </c>
      <c r="BP65" s="13">
        <v>649.9</v>
      </c>
      <c r="BQ65" s="13">
        <f t="shared" si="366"/>
        <v>637.5</v>
      </c>
      <c r="BR65" s="13">
        <v>0</v>
      </c>
      <c r="BS65" s="13">
        <v>0</v>
      </c>
      <c r="BT65" s="13">
        <v>0</v>
      </c>
      <c r="BU65" s="13">
        <v>637.5</v>
      </c>
      <c r="BV65" s="13">
        <f t="shared" si="368"/>
        <v>649.9</v>
      </c>
      <c r="BW65" s="13">
        <v>0</v>
      </c>
      <c r="BX65" s="13">
        <v>0</v>
      </c>
      <c r="BY65" s="13"/>
      <c r="BZ65" s="13">
        <v>649.9</v>
      </c>
      <c r="CA65" s="13">
        <f t="shared" ref="CA65:CA76" si="387">SUM(CB65:CE65)</f>
        <v>649.9</v>
      </c>
      <c r="CB65" s="13">
        <v>0</v>
      </c>
      <c r="CC65" s="13">
        <v>0</v>
      </c>
      <c r="CD65" s="13">
        <v>0</v>
      </c>
      <c r="CE65" s="13">
        <v>649.9</v>
      </c>
      <c r="CF65" s="28">
        <f t="shared" si="371"/>
        <v>649.9</v>
      </c>
      <c r="CG65" s="28">
        <f t="shared" ref="CG65:CG76" si="388">SUM(AK65)</f>
        <v>0</v>
      </c>
      <c r="CH65" s="28">
        <f t="shared" ref="CH65:CH76" si="389">SUM(AM65)</f>
        <v>0</v>
      </c>
      <c r="CI65" s="28">
        <f t="shared" ref="CI65:CI76" si="390">SUM(AO65)</f>
        <v>0</v>
      </c>
      <c r="CJ65" s="28">
        <f t="shared" ref="CJ65:CJ76" si="391">SUM(AQ65)</f>
        <v>649.9</v>
      </c>
      <c r="CK65" s="28">
        <f t="shared" si="373"/>
        <v>637.5</v>
      </c>
      <c r="CL65" s="28">
        <f t="shared" ref="CL65:CO76" si="392">SUM(AS65)</f>
        <v>0</v>
      </c>
      <c r="CM65" s="28">
        <f t="shared" si="392"/>
        <v>0</v>
      </c>
      <c r="CN65" s="28">
        <f t="shared" si="392"/>
        <v>0</v>
      </c>
      <c r="CO65" s="28">
        <f t="shared" si="392"/>
        <v>637.5</v>
      </c>
      <c r="CP65" s="28">
        <f t="shared" si="375"/>
        <v>649.9</v>
      </c>
      <c r="CQ65" s="28">
        <f t="shared" ref="CQ65:CT76" si="393">SUM(AX65)</f>
        <v>0</v>
      </c>
      <c r="CR65" s="28">
        <f t="shared" si="393"/>
        <v>0</v>
      </c>
      <c r="CS65" s="28">
        <f t="shared" si="393"/>
        <v>0</v>
      </c>
      <c r="CT65" s="28">
        <f t="shared" si="393"/>
        <v>649.9</v>
      </c>
      <c r="CU65" s="28">
        <f t="shared" si="377"/>
        <v>649.9</v>
      </c>
      <c r="CV65" s="28">
        <f t="shared" ref="CV65:CV76" si="394">SUM(BJ65)</f>
        <v>0</v>
      </c>
      <c r="CW65" s="28">
        <f t="shared" ref="CW65:CW76" si="395">SUM(BL65)</f>
        <v>0</v>
      </c>
      <c r="CX65" s="28">
        <f t="shared" ref="CX65:CX76" si="396">SUM(BN65)</f>
        <v>0</v>
      </c>
      <c r="CY65" s="28">
        <f t="shared" ref="CY65:CY76" si="397">SUM(BP65)</f>
        <v>649.9</v>
      </c>
      <c r="CZ65" s="28">
        <f t="shared" si="379"/>
        <v>637.5</v>
      </c>
      <c r="DA65" s="28">
        <f t="shared" ref="DA65:DD76" si="398">SUM(BR65)</f>
        <v>0</v>
      </c>
      <c r="DB65" s="28">
        <f t="shared" si="398"/>
        <v>0</v>
      </c>
      <c r="DC65" s="28">
        <f t="shared" si="398"/>
        <v>0</v>
      </c>
      <c r="DD65" s="28">
        <f t="shared" si="398"/>
        <v>637.5</v>
      </c>
      <c r="DE65" s="28">
        <f t="shared" si="381"/>
        <v>649.9</v>
      </c>
      <c r="DF65" s="28">
        <f t="shared" ref="DF65:DI76" si="399">SUM(BW65)</f>
        <v>0</v>
      </c>
      <c r="DG65" s="28">
        <f t="shared" si="399"/>
        <v>0</v>
      </c>
      <c r="DH65" s="28">
        <f t="shared" si="399"/>
        <v>0</v>
      </c>
      <c r="DI65" s="29">
        <f t="shared" si="399"/>
        <v>649.9</v>
      </c>
      <c r="DJ65" s="30" t="s">
        <v>67</v>
      </c>
    </row>
    <row r="66" spans="1:114" ht="211.5" customHeight="1" x14ac:dyDescent="0.25">
      <c r="A66" s="18" t="s">
        <v>284</v>
      </c>
      <c r="B66" s="19" t="s">
        <v>285</v>
      </c>
      <c r="C66" s="27" t="s">
        <v>286</v>
      </c>
      <c r="D66" s="19" t="s">
        <v>350</v>
      </c>
      <c r="E66" s="19" t="s">
        <v>287</v>
      </c>
      <c r="F66" s="19"/>
      <c r="G66" s="19"/>
      <c r="H66" s="19"/>
      <c r="I66" s="19"/>
      <c r="J66" s="19"/>
      <c r="K66" s="19"/>
      <c r="L66" s="19"/>
      <c r="M66" s="19"/>
      <c r="N66" s="19"/>
      <c r="O66" s="19"/>
      <c r="P66" s="19"/>
      <c r="Q66" s="19"/>
      <c r="R66" s="19"/>
      <c r="S66" s="19"/>
      <c r="T66" s="19"/>
      <c r="U66" s="19"/>
      <c r="V66" s="19"/>
      <c r="W66" s="19"/>
      <c r="X66" s="19"/>
      <c r="Y66" s="19"/>
      <c r="Z66" s="19"/>
      <c r="AA66" s="19"/>
      <c r="AB66" s="19"/>
      <c r="AC66" s="27" t="s">
        <v>343</v>
      </c>
      <c r="AD66" s="19" t="s">
        <v>344</v>
      </c>
      <c r="AE66" s="19" t="s">
        <v>342</v>
      </c>
      <c r="AF66" s="19"/>
      <c r="AG66" s="19" t="s">
        <v>283</v>
      </c>
      <c r="AH66" s="13">
        <f t="shared" si="383"/>
        <v>199</v>
      </c>
      <c r="AI66" s="13">
        <f t="shared" si="383"/>
        <v>199</v>
      </c>
      <c r="AJ66" s="13">
        <v>0</v>
      </c>
      <c r="AK66" s="13">
        <v>0</v>
      </c>
      <c r="AL66" s="13">
        <v>0</v>
      </c>
      <c r="AM66" s="13">
        <v>0</v>
      </c>
      <c r="AN66" s="13">
        <v>0</v>
      </c>
      <c r="AO66" s="13">
        <v>0</v>
      </c>
      <c r="AP66" s="13">
        <v>199</v>
      </c>
      <c r="AQ66" s="13">
        <v>199</v>
      </c>
      <c r="AR66" s="13">
        <f t="shared" si="360"/>
        <v>199</v>
      </c>
      <c r="AS66" s="13">
        <v>0</v>
      </c>
      <c r="AT66" s="13">
        <v>0</v>
      </c>
      <c r="AU66" s="13">
        <v>0</v>
      </c>
      <c r="AV66" s="13">
        <v>199</v>
      </c>
      <c r="AW66" s="13">
        <f t="shared" si="384"/>
        <v>199</v>
      </c>
      <c r="AX66" s="13">
        <v>0</v>
      </c>
      <c r="AY66" s="13">
        <v>0</v>
      </c>
      <c r="AZ66" s="13"/>
      <c r="BA66" s="13">
        <v>199</v>
      </c>
      <c r="BB66" s="13">
        <f t="shared" si="385"/>
        <v>199</v>
      </c>
      <c r="BC66" s="13">
        <v>0</v>
      </c>
      <c r="BD66" s="13">
        <v>0</v>
      </c>
      <c r="BE66" s="13">
        <v>0</v>
      </c>
      <c r="BF66" s="13">
        <v>199</v>
      </c>
      <c r="BG66" s="13">
        <f t="shared" si="386"/>
        <v>199</v>
      </c>
      <c r="BH66" s="13">
        <f t="shared" si="386"/>
        <v>199</v>
      </c>
      <c r="BI66" s="13">
        <v>0</v>
      </c>
      <c r="BJ66" s="13">
        <v>0</v>
      </c>
      <c r="BK66" s="13">
        <v>0</v>
      </c>
      <c r="BL66" s="13">
        <v>0</v>
      </c>
      <c r="BM66" s="13">
        <v>0</v>
      </c>
      <c r="BN66" s="13">
        <v>0</v>
      </c>
      <c r="BO66" s="13">
        <v>199</v>
      </c>
      <c r="BP66" s="13">
        <v>199</v>
      </c>
      <c r="BQ66" s="13">
        <f t="shared" si="366"/>
        <v>199</v>
      </c>
      <c r="BR66" s="13">
        <v>0</v>
      </c>
      <c r="BS66" s="13">
        <v>0</v>
      </c>
      <c r="BT66" s="13">
        <v>0</v>
      </c>
      <c r="BU66" s="13">
        <v>199</v>
      </c>
      <c r="BV66" s="13">
        <f t="shared" si="368"/>
        <v>199</v>
      </c>
      <c r="BW66" s="13">
        <v>0</v>
      </c>
      <c r="BX66" s="13">
        <v>0</v>
      </c>
      <c r="BY66" s="13"/>
      <c r="BZ66" s="13">
        <v>199</v>
      </c>
      <c r="CA66" s="13">
        <f t="shared" si="387"/>
        <v>199</v>
      </c>
      <c r="CB66" s="13">
        <v>0</v>
      </c>
      <c r="CC66" s="13">
        <v>0</v>
      </c>
      <c r="CD66" s="13">
        <v>0</v>
      </c>
      <c r="CE66" s="13">
        <v>199</v>
      </c>
      <c r="CF66" s="28">
        <f t="shared" si="371"/>
        <v>199</v>
      </c>
      <c r="CG66" s="28">
        <f t="shared" si="388"/>
        <v>0</v>
      </c>
      <c r="CH66" s="28">
        <f t="shared" si="389"/>
        <v>0</v>
      </c>
      <c r="CI66" s="28">
        <f t="shared" si="390"/>
        <v>0</v>
      </c>
      <c r="CJ66" s="28">
        <f t="shared" si="391"/>
        <v>199</v>
      </c>
      <c r="CK66" s="28">
        <f t="shared" si="373"/>
        <v>199</v>
      </c>
      <c r="CL66" s="28">
        <f t="shared" si="392"/>
        <v>0</v>
      </c>
      <c r="CM66" s="28">
        <f t="shared" si="392"/>
        <v>0</v>
      </c>
      <c r="CN66" s="28">
        <f t="shared" si="392"/>
        <v>0</v>
      </c>
      <c r="CO66" s="28">
        <f t="shared" si="392"/>
        <v>199</v>
      </c>
      <c r="CP66" s="28">
        <f t="shared" si="375"/>
        <v>199</v>
      </c>
      <c r="CQ66" s="28">
        <f t="shared" si="393"/>
        <v>0</v>
      </c>
      <c r="CR66" s="28">
        <f t="shared" si="393"/>
        <v>0</v>
      </c>
      <c r="CS66" s="28">
        <f t="shared" si="393"/>
        <v>0</v>
      </c>
      <c r="CT66" s="28">
        <f t="shared" si="393"/>
        <v>199</v>
      </c>
      <c r="CU66" s="28">
        <f t="shared" si="377"/>
        <v>199</v>
      </c>
      <c r="CV66" s="28">
        <f t="shared" si="394"/>
        <v>0</v>
      </c>
      <c r="CW66" s="28">
        <f t="shared" si="395"/>
        <v>0</v>
      </c>
      <c r="CX66" s="28">
        <f t="shared" si="396"/>
        <v>0</v>
      </c>
      <c r="CY66" s="28">
        <f t="shared" si="397"/>
        <v>199</v>
      </c>
      <c r="CZ66" s="28">
        <f t="shared" si="379"/>
        <v>199</v>
      </c>
      <c r="DA66" s="28">
        <f t="shared" si="398"/>
        <v>0</v>
      </c>
      <c r="DB66" s="28">
        <f t="shared" si="398"/>
        <v>0</v>
      </c>
      <c r="DC66" s="28">
        <f t="shared" si="398"/>
        <v>0</v>
      </c>
      <c r="DD66" s="28">
        <f t="shared" si="398"/>
        <v>199</v>
      </c>
      <c r="DE66" s="28">
        <f t="shared" si="381"/>
        <v>199</v>
      </c>
      <c r="DF66" s="28">
        <f t="shared" si="399"/>
        <v>0</v>
      </c>
      <c r="DG66" s="28">
        <f t="shared" si="399"/>
        <v>0</v>
      </c>
      <c r="DH66" s="28">
        <f t="shared" si="399"/>
        <v>0</v>
      </c>
      <c r="DI66" s="29">
        <f t="shared" si="399"/>
        <v>199</v>
      </c>
      <c r="DJ66" s="30" t="s">
        <v>67</v>
      </c>
    </row>
    <row r="67" spans="1:114" ht="276.75" customHeight="1" x14ac:dyDescent="0.25">
      <c r="A67" s="18" t="s">
        <v>288</v>
      </c>
      <c r="B67" s="19" t="s">
        <v>289</v>
      </c>
      <c r="C67" s="27" t="s">
        <v>290</v>
      </c>
      <c r="D67" s="19" t="s">
        <v>351</v>
      </c>
      <c r="E67" s="19" t="s">
        <v>291</v>
      </c>
      <c r="F67" s="19"/>
      <c r="G67" s="19"/>
      <c r="H67" s="19"/>
      <c r="I67" s="19"/>
      <c r="J67" s="19"/>
      <c r="K67" s="19"/>
      <c r="L67" s="19"/>
      <c r="M67" s="19"/>
      <c r="N67" s="19"/>
      <c r="O67" s="19"/>
      <c r="P67" s="19"/>
      <c r="Q67" s="19"/>
      <c r="R67" s="19"/>
      <c r="S67" s="19"/>
      <c r="T67" s="19"/>
      <c r="U67" s="19"/>
      <c r="V67" s="19"/>
      <c r="W67" s="19"/>
      <c r="X67" s="19"/>
      <c r="Y67" s="19"/>
      <c r="Z67" s="19"/>
      <c r="AA67" s="19"/>
      <c r="AB67" s="19"/>
      <c r="AC67" s="27" t="s">
        <v>292</v>
      </c>
      <c r="AD67" s="19" t="s">
        <v>293</v>
      </c>
      <c r="AE67" s="19" t="s">
        <v>294</v>
      </c>
      <c r="AF67" s="19"/>
      <c r="AG67" s="19" t="s">
        <v>295</v>
      </c>
      <c r="AH67" s="13">
        <f t="shared" si="383"/>
        <v>1961.9</v>
      </c>
      <c r="AI67" s="13">
        <f t="shared" si="383"/>
        <v>1961.9</v>
      </c>
      <c r="AJ67" s="13">
        <v>0</v>
      </c>
      <c r="AK67" s="13">
        <v>0</v>
      </c>
      <c r="AL67" s="13">
        <v>0</v>
      </c>
      <c r="AM67" s="13">
        <v>0</v>
      </c>
      <c r="AN67" s="13">
        <v>0</v>
      </c>
      <c r="AO67" s="13">
        <v>0</v>
      </c>
      <c r="AP67" s="13">
        <v>1961.9</v>
      </c>
      <c r="AQ67" s="13">
        <v>1961.9</v>
      </c>
      <c r="AR67" s="13">
        <f t="shared" si="360"/>
        <v>2044.3</v>
      </c>
      <c r="AS67" s="13">
        <v>0</v>
      </c>
      <c r="AT67" s="13">
        <v>0</v>
      </c>
      <c r="AU67" s="13">
        <v>0</v>
      </c>
      <c r="AV67" s="13">
        <v>2044.3</v>
      </c>
      <c r="AW67" s="13">
        <f t="shared" si="384"/>
        <v>2065.6999999999998</v>
      </c>
      <c r="AX67" s="13">
        <v>0</v>
      </c>
      <c r="AY67" s="13">
        <v>0</v>
      </c>
      <c r="AZ67" s="13"/>
      <c r="BA67" s="13">
        <v>2065.6999999999998</v>
      </c>
      <c r="BB67" s="13">
        <f t="shared" si="385"/>
        <v>2088.4</v>
      </c>
      <c r="BC67" s="13">
        <v>0</v>
      </c>
      <c r="BD67" s="13">
        <v>0</v>
      </c>
      <c r="BE67" s="13">
        <v>0</v>
      </c>
      <c r="BF67" s="13">
        <v>2088.4</v>
      </c>
      <c r="BG67" s="13">
        <f t="shared" si="386"/>
        <v>1961.9</v>
      </c>
      <c r="BH67" s="13">
        <f t="shared" si="386"/>
        <v>1961.9</v>
      </c>
      <c r="BI67" s="13">
        <v>0</v>
      </c>
      <c r="BJ67" s="13">
        <v>0</v>
      </c>
      <c r="BK67" s="13">
        <v>0</v>
      </c>
      <c r="BL67" s="13">
        <v>0</v>
      </c>
      <c r="BM67" s="13">
        <v>0</v>
      </c>
      <c r="BN67" s="13">
        <v>0</v>
      </c>
      <c r="BO67" s="13">
        <v>1961.9</v>
      </c>
      <c r="BP67" s="13">
        <v>1961.9</v>
      </c>
      <c r="BQ67" s="13">
        <f t="shared" si="366"/>
        <v>2044.3</v>
      </c>
      <c r="BR67" s="13">
        <v>0</v>
      </c>
      <c r="BS67" s="13">
        <v>0</v>
      </c>
      <c r="BT67" s="13">
        <v>0</v>
      </c>
      <c r="BU67" s="13">
        <v>2044.3</v>
      </c>
      <c r="BV67" s="13">
        <f t="shared" si="368"/>
        <v>2065.6999999999998</v>
      </c>
      <c r="BW67" s="13">
        <v>0</v>
      </c>
      <c r="BX67" s="13">
        <v>0</v>
      </c>
      <c r="BY67" s="13"/>
      <c r="BZ67" s="13">
        <v>2065.6999999999998</v>
      </c>
      <c r="CA67" s="13">
        <f t="shared" si="387"/>
        <v>2088.4</v>
      </c>
      <c r="CB67" s="13">
        <v>0</v>
      </c>
      <c r="CC67" s="13">
        <v>0</v>
      </c>
      <c r="CD67" s="13">
        <v>0</v>
      </c>
      <c r="CE67" s="13">
        <v>2088.4</v>
      </c>
      <c r="CF67" s="28">
        <f t="shared" si="371"/>
        <v>1961.9</v>
      </c>
      <c r="CG67" s="28">
        <f t="shared" si="388"/>
        <v>0</v>
      </c>
      <c r="CH67" s="28">
        <f t="shared" si="389"/>
        <v>0</v>
      </c>
      <c r="CI67" s="28">
        <f t="shared" si="390"/>
        <v>0</v>
      </c>
      <c r="CJ67" s="28">
        <f t="shared" si="391"/>
        <v>1961.9</v>
      </c>
      <c r="CK67" s="28">
        <f t="shared" si="373"/>
        <v>2044.3</v>
      </c>
      <c r="CL67" s="28">
        <f t="shared" si="392"/>
        <v>0</v>
      </c>
      <c r="CM67" s="28">
        <f t="shared" si="392"/>
        <v>0</v>
      </c>
      <c r="CN67" s="28">
        <f t="shared" si="392"/>
        <v>0</v>
      </c>
      <c r="CO67" s="28">
        <f t="shared" si="392"/>
        <v>2044.3</v>
      </c>
      <c r="CP67" s="28">
        <f t="shared" si="375"/>
        <v>2065.6999999999998</v>
      </c>
      <c r="CQ67" s="28">
        <f t="shared" si="393"/>
        <v>0</v>
      </c>
      <c r="CR67" s="28">
        <f t="shared" si="393"/>
        <v>0</v>
      </c>
      <c r="CS67" s="28">
        <f t="shared" si="393"/>
        <v>0</v>
      </c>
      <c r="CT67" s="28">
        <f t="shared" si="393"/>
        <v>2065.6999999999998</v>
      </c>
      <c r="CU67" s="28">
        <f t="shared" si="377"/>
        <v>1961.9</v>
      </c>
      <c r="CV67" s="28">
        <f t="shared" si="394"/>
        <v>0</v>
      </c>
      <c r="CW67" s="28">
        <f t="shared" si="395"/>
        <v>0</v>
      </c>
      <c r="CX67" s="28">
        <f t="shared" si="396"/>
        <v>0</v>
      </c>
      <c r="CY67" s="28">
        <f t="shared" si="397"/>
        <v>1961.9</v>
      </c>
      <c r="CZ67" s="28">
        <f t="shared" si="379"/>
        <v>2044.3</v>
      </c>
      <c r="DA67" s="28">
        <f t="shared" si="398"/>
        <v>0</v>
      </c>
      <c r="DB67" s="28">
        <f t="shared" si="398"/>
        <v>0</v>
      </c>
      <c r="DC67" s="28">
        <f t="shared" si="398"/>
        <v>0</v>
      </c>
      <c r="DD67" s="28">
        <f t="shared" si="398"/>
        <v>2044.3</v>
      </c>
      <c r="DE67" s="28">
        <f t="shared" si="381"/>
        <v>2065.6999999999998</v>
      </c>
      <c r="DF67" s="28">
        <f t="shared" si="399"/>
        <v>0</v>
      </c>
      <c r="DG67" s="28">
        <f t="shared" si="399"/>
        <v>0</v>
      </c>
      <c r="DH67" s="28">
        <f t="shared" si="399"/>
        <v>0</v>
      </c>
      <c r="DI67" s="29">
        <f t="shared" si="399"/>
        <v>2065.6999999999998</v>
      </c>
      <c r="DJ67" s="30" t="s">
        <v>67</v>
      </c>
    </row>
    <row r="68" spans="1:114" ht="207.75" customHeight="1" x14ac:dyDescent="0.25">
      <c r="A68" s="18" t="s">
        <v>296</v>
      </c>
      <c r="B68" s="19" t="s">
        <v>297</v>
      </c>
      <c r="C68" s="19" t="s">
        <v>59</v>
      </c>
      <c r="D68" s="19" t="s">
        <v>352</v>
      </c>
      <c r="E68" s="19" t="s">
        <v>61</v>
      </c>
      <c r="F68" s="19"/>
      <c r="G68" s="19"/>
      <c r="H68" s="19"/>
      <c r="I68" s="19"/>
      <c r="J68" s="19"/>
      <c r="K68" s="19"/>
      <c r="L68" s="19"/>
      <c r="M68" s="19"/>
      <c r="N68" s="19"/>
      <c r="O68" s="19"/>
      <c r="P68" s="19"/>
      <c r="Q68" s="19"/>
      <c r="R68" s="19"/>
      <c r="S68" s="19"/>
      <c r="T68" s="19"/>
      <c r="U68" s="19"/>
      <c r="V68" s="19"/>
      <c r="W68" s="19"/>
      <c r="X68" s="19"/>
      <c r="Y68" s="19"/>
      <c r="Z68" s="19"/>
      <c r="AA68" s="19"/>
      <c r="AB68" s="19"/>
      <c r="AC68" s="27" t="s">
        <v>341</v>
      </c>
      <c r="AD68" s="19" t="s">
        <v>281</v>
      </c>
      <c r="AE68" s="19" t="s">
        <v>282</v>
      </c>
      <c r="AF68" s="19"/>
      <c r="AG68" s="19" t="s">
        <v>229</v>
      </c>
      <c r="AH68" s="13">
        <f t="shared" si="383"/>
        <v>113.1</v>
      </c>
      <c r="AI68" s="13">
        <f t="shared" si="383"/>
        <v>113.1</v>
      </c>
      <c r="AJ68" s="13">
        <v>0</v>
      </c>
      <c r="AK68" s="13">
        <v>0</v>
      </c>
      <c r="AL68" s="13">
        <v>0</v>
      </c>
      <c r="AM68" s="13">
        <v>0</v>
      </c>
      <c r="AN68" s="13">
        <v>0</v>
      </c>
      <c r="AO68" s="13">
        <v>0</v>
      </c>
      <c r="AP68" s="13">
        <v>113.1</v>
      </c>
      <c r="AQ68" s="13">
        <v>113.1</v>
      </c>
      <c r="AR68" s="13">
        <f t="shared" si="360"/>
        <v>110.9</v>
      </c>
      <c r="AS68" s="13">
        <v>0</v>
      </c>
      <c r="AT68" s="13">
        <v>0</v>
      </c>
      <c r="AU68" s="13">
        <v>0</v>
      </c>
      <c r="AV68" s="13">
        <v>110.9</v>
      </c>
      <c r="AW68" s="13">
        <f t="shared" si="384"/>
        <v>113.1</v>
      </c>
      <c r="AX68" s="13">
        <v>0</v>
      </c>
      <c r="AY68" s="13">
        <v>0</v>
      </c>
      <c r="AZ68" s="13"/>
      <c r="BA68" s="13">
        <v>113.1</v>
      </c>
      <c r="BB68" s="13">
        <f t="shared" si="385"/>
        <v>113.1</v>
      </c>
      <c r="BC68" s="13">
        <v>0</v>
      </c>
      <c r="BD68" s="13">
        <v>0</v>
      </c>
      <c r="BE68" s="13">
        <v>0</v>
      </c>
      <c r="BF68" s="13">
        <v>113.1</v>
      </c>
      <c r="BG68" s="13">
        <f t="shared" si="386"/>
        <v>113.1</v>
      </c>
      <c r="BH68" s="13">
        <f t="shared" si="386"/>
        <v>113.1</v>
      </c>
      <c r="BI68" s="13">
        <v>0</v>
      </c>
      <c r="BJ68" s="13">
        <v>0</v>
      </c>
      <c r="BK68" s="13">
        <v>0</v>
      </c>
      <c r="BL68" s="13">
        <v>0</v>
      </c>
      <c r="BM68" s="13">
        <v>0</v>
      </c>
      <c r="BN68" s="13">
        <v>0</v>
      </c>
      <c r="BO68" s="13">
        <v>113.1</v>
      </c>
      <c r="BP68" s="13">
        <v>113.1</v>
      </c>
      <c r="BQ68" s="13">
        <f t="shared" si="366"/>
        <v>110.9</v>
      </c>
      <c r="BR68" s="13">
        <v>0</v>
      </c>
      <c r="BS68" s="13">
        <v>0</v>
      </c>
      <c r="BT68" s="13">
        <v>0</v>
      </c>
      <c r="BU68" s="13">
        <v>110.9</v>
      </c>
      <c r="BV68" s="13">
        <f t="shared" si="368"/>
        <v>113.1</v>
      </c>
      <c r="BW68" s="13">
        <v>0</v>
      </c>
      <c r="BX68" s="13">
        <v>0</v>
      </c>
      <c r="BY68" s="13"/>
      <c r="BZ68" s="13">
        <v>113.1</v>
      </c>
      <c r="CA68" s="13">
        <f t="shared" si="387"/>
        <v>113.1</v>
      </c>
      <c r="CB68" s="13">
        <v>0</v>
      </c>
      <c r="CC68" s="13">
        <v>0</v>
      </c>
      <c r="CD68" s="13">
        <v>0</v>
      </c>
      <c r="CE68" s="13">
        <v>113.1</v>
      </c>
      <c r="CF68" s="28">
        <f t="shared" si="371"/>
        <v>113.1</v>
      </c>
      <c r="CG68" s="28">
        <f t="shared" si="388"/>
        <v>0</v>
      </c>
      <c r="CH68" s="28">
        <f t="shared" si="389"/>
        <v>0</v>
      </c>
      <c r="CI68" s="28">
        <f t="shared" si="390"/>
        <v>0</v>
      </c>
      <c r="CJ68" s="28">
        <f t="shared" si="391"/>
        <v>113.1</v>
      </c>
      <c r="CK68" s="28">
        <f t="shared" si="373"/>
        <v>110.9</v>
      </c>
      <c r="CL68" s="28">
        <f t="shared" si="392"/>
        <v>0</v>
      </c>
      <c r="CM68" s="28">
        <f t="shared" si="392"/>
        <v>0</v>
      </c>
      <c r="CN68" s="28">
        <f t="shared" si="392"/>
        <v>0</v>
      </c>
      <c r="CO68" s="28">
        <f t="shared" si="392"/>
        <v>110.9</v>
      </c>
      <c r="CP68" s="28">
        <f t="shared" si="375"/>
        <v>113.1</v>
      </c>
      <c r="CQ68" s="28">
        <f t="shared" si="393"/>
        <v>0</v>
      </c>
      <c r="CR68" s="28">
        <f t="shared" si="393"/>
        <v>0</v>
      </c>
      <c r="CS68" s="28">
        <f t="shared" si="393"/>
        <v>0</v>
      </c>
      <c r="CT68" s="28">
        <f t="shared" si="393"/>
        <v>113.1</v>
      </c>
      <c r="CU68" s="28">
        <f t="shared" si="377"/>
        <v>113.1</v>
      </c>
      <c r="CV68" s="28">
        <f t="shared" si="394"/>
        <v>0</v>
      </c>
      <c r="CW68" s="28">
        <f t="shared" si="395"/>
        <v>0</v>
      </c>
      <c r="CX68" s="28">
        <f t="shared" si="396"/>
        <v>0</v>
      </c>
      <c r="CY68" s="28">
        <f t="shared" si="397"/>
        <v>113.1</v>
      </c>
      <c r="CZ68" s="28">
        <f t="shared" si="379"/>
        <v>110.9</v>
      </c>
      <c r="DA68" s="28">
        <f t="shared" si="398"/>
        <v>0</v>
      </c>
      <c r="DB68" s="28">
        <f t="shared" si="398"/>
        <v>0</v>
      </c>
      <c r="DC68" s="28">
        <f t="shared" si="398"/>
        <v>0</v>
      </c>
      <c r="DD68" s="28">
        <f t="shared" si="398"/>
        <v>110.9</v>
      </c>
      <c r="DE68" s="28">
        <f t="shared" si="381"/>
        <v>113.1</v>
      </c>
      <c r="DF68" s="28">
        <f t="shared" si="399"/>
        <v>0</v>
      </c>
      <c r="DG68" s="28">
        <f t="shared" si="399"/>
        <v>0</v>
      </c>
      <c r="DH68" s="28">
        <f t="shared" si="399"/>
        <v>0</v>
      </c>
      <c r="DI68" s="29">
        <f t="shared" si="399"/>
        <v>113.1</v>
      </c>
      <c r="DJ68" s="30" t="s">
        <v>67</v>
      </c>
    </row>
    <row r="69" spans="1:114" ht="201.75" customHeight="1" x14ac:dyDescent="0.25">
      <c r="A69" s="64" t="s">
        <v>298</v>
      </c>
      <c r="B69" s="62" t="s">
        <v>299</v>
      </c>
      <c r="C69" s="19" t="s">
        <v>300</v>
      </c>
      <c r="D69" s="19" t="s">
        <v>353</v>
      </c>
      <c r="E69" s="19" t="s">
        <v>301</v>
      </c>
      <c r="F69" s="19"/>
      <c r="G69" s="19"/>
      <c r="H69" s="19"/>
      <c r="I69" s="19"/>
      <c r="J69" s="19"/>
      <c r="K69" s="19"/>
      <c r="L69" s="19"/>
      <c r="M69" s="19"/>
      <c r="N69" s="19"/>
      <c r="O69" s="19"/>
      <c r="P69" s="19"/>
      <c r="Q69" s="19"/>
      <c r="R69" s="19"/>
      <c r="S69" s="19"/>
      <c r="T69" s="19"/>
      <c r="U69" s="19"/>
      <c r="V69" s="19"/>
      <c r="W69" s="62" t="s">
        <v>302</v>
      </c>
      <c r="X69" s="62" t="s">
        <v>63</v>
      </c>
      <c r="Y69" s="62" t="s">
        <v>303</v>
      </c>
      <c r="Z69" s="62" t="s">
        <v>144</v>
      </c>
      <c r="AA69" s="62" t="s">
        <v>63</v>
      </c>
      <c r="AB69" s="62" t="s">
        <v>145</v>
      </c>
      <c r="AC69" s="63" t="s">
        <v>304</v>
      </c>
      <c r="AD69" s="19" t="s">
        <v>281</v>
      </c>
      <c r="AE69" s="19" t="s">
        <v>282</v>
      </c>
      <c r="AF69" s="62"/>
      <c r="AG69" s="62" t="s">
        <v>150</v>
      </c>
      <c r="AH69" s="13">
        <f t="shared" si="383"/>
        <v>2195.7999999999997</v>
      </c>
      <c r="AI69" s="13">
        <f t="shared" si="383"/>
        <v>2195.7999999999997</v>
      </c>
      <c r="AJ69" s="13">
        <v>0</v>
      </c>
      <c r="AK69" s="13">
        <v>0</v>
      </c>
      <c r="AL69" s="13">
        <v>0</v>
      </c>
      <c r="AM69" s="13">
        <v>0</v>
      </c>
      <c r="AN69" s="13">
        <v>0</v>
      </c>
      <c r="AO69" s="13">
        <v>0</v>
      </c>
      <c r="AP69" s="13">
        <f>SUM(1913.1+282.7)</f>
        <v>2195.7999999999997</v>
      </c>
      <c r="AQ69" s="13">
        <f>SUM(1913.1+282.7)</f>
        <v>2195.7999999999997</v>
      </c>
      <c r="AR69" s="13">
        <f t="shared" si="360"/>
        <v>2375.1999999999998</v>
      </c>
      <c r="AS69" s="13">
        <v>0</v>
      </c>
      <c r="AT69" s="13">
        <v>0</v>
      </c>
      <c r="AU69" s="13">
        <v>0</v>
      </c>
      <c r="AV69" s="13">
        <v>2375.1999999999998</v>
      </c>
      <c r="AW69" s="13">
        <f t="shared" si="384"/>
        <v>1944.2</v>
      </c>
      <c r="AX69" s="13">
        <v>0</v>
      </c>
      <c r="AY69" s="13">
        <v>0</v>
      </c>
      <c r="AZ69" s="13"/>
      <c r="BA69" s="13">
        <v>1944.2</v>
      </c>
      <c r="BB69" s="13">
        <f t="shared" si="385"/>
        <v>1965.6</v>
      </c>
      <c r="BC69" s="13">
        <v>0</v>
      </c>
      <c r="BD69" s="13">
        <v>0</v>
      </c>
      <c r="BE69" s="13">
        <v>0</v>
      </c>
      <c r="BF69" s="13">
        <v>1965.6</v>
      </c>
      <c r="BG69" s="13">
        <f t="shared" si="386"/>
        <v>2195.7999999999997</v>
      </c>
      <c r="BH69" s="13">
        <f t="shared" si="386"/>
        <v>2195.7999999999997</v>
      </c>
      <c r="BI69" s="13">
        <v>0</v>
      </c>
      <c r="BJ69" s="13">
        <v>0</v>
      </c>
      <c r="BK69" s="13">
        <v>0</v>
      </c>
      <c r="BL69" s="13">
        <v>0</v>
      </c>
      <c r="BM69" s="13">
        <v>0</v>
      </c>
      <c r="BN69" s="13">
        <v>0</v>
      </c>
      <c r="BO69" s="13">
        <f>SUM(1913.1+282.7)</f>
        <v>2195.7999999999997</v>
      </c>
      <c r="BP69" s="13">
        <f>SUM(1913.1+282.7)</f>
        <v>2195.7999999999997</v>
      </c>
      <c r="BQ69" s="13">
        <f t="shared" si="366"/>
        <v>2375.1999999999998</v>
      </c>
      <c r="BR69" s="13">
        <v>0</v>
      </c>
      <c r="BS69" s="13">
        <v>0</v>
      </c>
      <c r="BT69" s="13">
        <v>0</v>
      </c>
      <c r="BU69" s="13">
        <v>2375.1999999999998</v>
      </c>
      <c r="BV69" s="13">
        <f t="shared" si="368"/>
        <v>1944.2</v>
      </c>
      <c r="BW69" s="13">
        <v>0</v>
      </c>
      <c r="BX69" s="13">
        <v>0</v>
      </c>
      <c r="BY69" s="13"/>
      <c r="BZ69" s="13">
        <v>1944.2</v>
      </c>
      <c r="CA69" s="13">
        <f t="shared" si="387"/>
        <v>1965.6</v>
      </c>
      <c r="CB69" s="13">
        <v>0</v>
      </c>
      <c r="CC69" s="13">
        <v>0</v>
      </c>
      <c r="CD69" s="13">
        <v>0</v>
      </c>
      <c r="CE69" s="13">
        <v>1965.6</v>
      </c>
      <c r="CF69" s="28">
        <f t="shared" si="371"/>
        <v>2195.7999999999997</v>
      </c>
      <c r="CG69" s="28">
        <f t="shared" si="388"/>
        <v>0</v>
      </c>
      <c r="CH69" s="28">
        <f t="shared" si="389"/>
        <v>0</v>
      </c>
      <c r="CI69" s="28">
        <f t="shared" si="390"/>
        <v>0</v>
      </c>
      <c r="CJ69" s="28">
        <f t="shared" si="391"/>
        <v>2195.7999999999997</v>
      </c>
      <c r="CK69" s="28">
        <f t="shared" si="373"/>
        <v>2375.1999999999998</v>
      </c>
      <c r="CL69" s="28">
        <f t="shared" si="392"/>
        <v>0</v>
      </c>
      <c r="CM69" s="28">
        <f t="shared" si="392"/>
        <v>0</v>
      </c>
      <c r="CN69" s="28">
        <f t="shared" si="392"/>
        <v>0</v>
      </c>
      <c r="CO69" s="28">
        <f t="shared" si="392"/>
        <v>2375.1999999999998</v>
      </c>
      <c r="CP69" s="28">
        <f t="shared" si="375"/>
        <v>1944.2</v>
      </c>
      <c r="CQ69" s="28">
        <f t="shared" si="393"/>
        <v>0</v>
      </c>
      <c r="CR69" s="28">
        <f t="shared" si="393"/>
        <v>0</v>
      </c>
      <c r="CS69" s="28">
        <f t="shared" si="393"/>
        <v>0</v>
      </c>
      <c r="CT69" s="28">
        <f t="shared" si="393"/>
        <v>1944.2</v>
      </c>
      <c r="CU69" s="28">
        <f t="shared" si="377"/>
        <v>2195.7999999999997</v>
      </c>
      <c r="CV69" s="28">
        <f t="shared" si="394"/>
        <v>0</v>
      </c>
      <c r="CW69" s="28">
        <f t="shared" si="395"/>
        <v>0</v>
      </c>
      <c r="CX69" s="28">
        <f t="shared" si="396"/>
        <v>0</v>
      </c>
      <c r="CY69" s="28">
        <f t="shared" si="397"/>
        <v>2195.7999999999997</v>
      </c>
      <c r="CZ69" s="28">
        <f t="shared" si="379"/>
        <v>2375.1999999999998</v>
      </c>
      <c r="DA69" s="28">
        <f t="shared" si="398"/>
        <v>0</v>
      </c>
      <c r="DB69" s="28">
        <f t="shared" si="398"/>
        <v>0</v>
      </c>
      <c r="DC69" s="28">
        <f t="shared" si="398"/>
        <v>0</v>
      </c>
      <c r="DD69" s="28">
        <f t="shared" si="398"/>
        <v>2375.1999999999998</v>
      </c>
      <c r="DE69" s="28">
        <f t="shared" si="381"/>
        <v>1944.2</v>
      </c>
      <c r="DF69" s="28">
        <f t="shared" si="399"/>
        <v>0</v>
      </c>
      <c r="DG69" s="28">
        <f t="shared" si="399"/>
        <v>0</v>
      </c>
      <c r="DH69" s="28">
        <f t="shared" si="399"/>
        <v>0</v>
      </c>
      <c r="DI69" s="29">
        <f t="shared" si="399"/>
        <v>1944.2</v>
      </c>
      <c r="DJ69" s="30" t="s">
        <v>67</v>
      </c>
    </row>
    <row r="70" spans="1:114" ht="217.5" customHeight="1" x14ac:dyDescent="0.25">
      <c r="A70" s="18" t="s">
        <v>305</v>
      </c>
      <c r="B70" s="19" t="s">
        <v>306</v>
      </c>
      <c r="C70" s="19" t="s">
        <v>141</v>
      </c>
      <c r="D70" s="19" t="s">
        <v>354</v>
      </c>
      <c r="E70" s="19" t="s">
        <v>143</v>
      </c>
      <c r="F70" s="19"/>
      <c r="G70" s="19"/>
      <c r="H70" s="19"/>
      <c r="I70" s="19"/>
      <c r="J70" s="19"/>
      <c r="K70" s="19"/>
      <c r="L70" s="19"/>
      <c r="M70" s="19"/>
      <c r="N70" s="19"/>
      <c r="O70" s="19"/>
      <c r="P70" s="19"/>
      <c r="Q70" s="19"/>
      <c r="R70" s="19"/>
      <c r="S70" s="19"/>
      <c r="T70" s="19"/>
      <c r="U70" s="19"/>
      <c r="V70" s="19"/>
      <c r="W70" s="19"/>
      <c r="X70" s="19"/>
      <c r="Y70" s="19"/>
      <c r="Z70" s="19" t="s">
        <v>144</v>
      </c>
      <c r="AA70" s="19" t="s">
        <v>63</v>
      </c>
      <c r="AB70" s="19" t="s">
        <v>145</v>
      </c>
      <c r="AC70" s="27" t="s">
        <v>307</v>
      </c>
      <c r="AD70" s="19" t="s">
        <v>281</v>
      </c>
      <c r="AE70" s="19" t="s">
        <v>308</v>
      </c>
      <c r="AF70" s="19"/>
      <c r="AG70" s="19" t="s">
        <v>150</v>
      </c>
      <c r="AH70" s="13">
        <f t="shared" si="383"/>
        <v>3205.9</v>
      </c>
      <c r="AI70" s="13">
        <f t="shared" si="383"/>
        <v>3205.9</v>
      </c>
      <c r="AJ70" s="13">
        <v>0</v>
      </c>
      <c r="AK70" s="13">
        <v>0</v>
      </c>
      <c r="AL70" s="13">
        <v>0</v>
      </c>
      <c r="AM70" s="13">
        <v>0</v>
      </c>
      <c r="AN70" s="13">
        <v>0</v>
      </c>
      <c r="AO70" s="13">
        <v>0</v>
      </c>
      <c r="AP70" s="13">
        <f>SUM(2695.3+473.9+36.7)</f>
        <v>3205.9</v>
      </c>
      <c r="AQ70" s="13">
        <f>SUM(2695.3+473.9+36.7)</f>
        <v>3205.9</v>
      </c>
      <c r="AR70" s="13">
        <f t="shared" si="360"/>
        <v>10589.3</v>
      </c>
      <c r="AS70" s="13">
        <v>0</v>
      </c>
      <c r="AT70" s="13">
        <v>0</v>
      </c>
      <c r="AU70" s="13">
        <v>0</v>
      </c>
      <c r="AV70" s="13">
        <v>10589.3</v>
      </c>
      <c r="AW70" s="13">
        <f t="shared" si="384"/>
        <v>9878.6</v>
      </c>
      <c r="AX70" s="13">
        <v>0</v>
      </c>
      <c r="AY70" s="13">
        <v>0</v>
      </c>
      <c r="AZ70" s="13"/>
      <c r="BA70" s="13">
        <v>9878.6</v>
      </c>
      <c r="BB70" s="13">
        <f t="shared" si="385"/>
        <v>9987.2000000000007</v>
      </c>
      <c r="BC70" s="13">
        <v>0</v>
      </c>
      <c r="BD70" s="13">
        <v>0</v>
      </c>
      <c r="BE70" s="13">
        <v>0</v>
      </c>
      <c r="BF70" s="13">
        <v>9987.2000000000007</v>
      </c>
      <c r="BG70" s="13">
        <f t="shared" si="386"/>
        <v>3205.9</v>
      </c>
      <c r="BH70" s="13">
        <f t="shared" si="386"/>
        <v>3205.9</v>
      </c>
      <c r="BI70" s="13">
        <v>0</v>
      </c>
      <c r="BJ70" s="13">
        <v>0</v>
      </c>
      <c r="BK70" s="13">
        <v>0</v>
      </c>
      <c r="BL70" s="13">
        <v>0</v>
      </c>
      <c r="BM70" s="13">
        <v>0</v>
      </c>
      <c r="BN70" s="13">
        <v>0</v>
      </c>
      <c r="BO70" s="13">
        <f>SUM(2695.3+473.9+36.7)</f>
        <v>3205.9</v>
      </c>
      <c r="BP70" s="13">
        <f>SUM(2695.3+473.9+36.7)</f>
        <v>3205.9</v>
      </c>
      <c r="BQ70" s="13">
        <f t="shared" si="366"/>
        <v>10589.3</v>
      </c>
      <c r="BR70" s="13">
        <v>0</v>
      </c>
      <c r="BS70" s="13">
        <v>0</v>
      </c>
      <c r="BT70" s="13">
        <v>0</v>
      </c>
      <c r="BU70" s="13">
        <v>10589.3</v>
      </c>
      <c r="BV70" s="13">
        <f t="shared" si="368"/>
        <v>9878.6</v>
      </c>
      <c r="BW70" s="13">
        <v>0</v>
      </c>
      <c r="BX70" s="13">
        <v>0</v>
      </c>
      <c r="BY70" s="13"/>
      <c r="BZ70" s="13">
        <v>9878.6</v>
      </c>
      <c r="CA70" s="13">
        <f t="shared" si="387"/>
        <v>9987.2000000000007</v>
      </c>
      <c r="CB70" s="13">
        <v>0</v>
      </c>
      <c r="CC70" s="13">
        <v>0</v>
      </c>
      <c r="CD70" s="13">
        <v>0</v>
      </c>
      <c r="CE70" s="13">
        <v>9987.2000000000007</v>
      </c>
      <c r="CF70" s="28">
        <f t="shared" si="371"/>
        <v>3205.9</v>
      </c>
      <c r="CG70" s="28">
        <f t="shared" si="388"/>
        <v>0</v>
      </c>
      <c r="CH70" s="28">
        <f t="shared" si="389"/>
        <v>0</v>
      </c>
      <c r="CI70" s="28">
        <f t="shared" si="390"/>
        <v>0</v>
      </c>
      <c r="CJ70" s="28">
        <f t="shared" si="391"/>
        <v>3205.9</v>
      </c>
      <c r="CK70" s="28">
        <f t="shared" si="373"/>
        <v>10589.3</v>
      </c>
      <c r="CL70" s="28">
        <f t="shared" si="392"/>
        <v>0</v>
      </c>
      <c r="CM70" s="28">
        <f t="shared" si="392"/>
        <v>0</v>
      </c>
      <c r="CN70" s="28">
        <f t="shared" si="392"/>
        <v>0</v>
      </c>
      <c r="CO70" s="28">
        <f t="shared" si="392"/>
        <v>10589.3</v>
      </c>
      <c r="CP70" s="28">
        <f t="shared" si="375"/>
        <v>9878.6</v>
      </c>
      <c r="CQ70" s="28">
        <f t="shared" si="393"/>
        <v>0</v>
      </c>
      <c r="CR70" s="28">
        <f t="shared" si="393"/>
        <v>0</v>
      </c>
      <c r="CS70" s="28">
        <f t="shared" si="393"/>
        <v>0</v>
      </c>
      <c r="CT70" s="28">
        <f t="shared" si="393"/>
        <v>9878.6</v>
      </c>
      <c r="CU70" s="28">
        <f t="shared" si="377"/>
        <v>3205.9</v>
      </c>
      <c r="CV70" s="28">
        <f t="shared" si="394"/>
        <v>0</v>
      </c>
      <c r="CW70" s="28">
        <f t="shared" si="395"/>
        <v>0</v>
      </c>
      <c r="CX70" s="28">
        <f t="shared" si="396"/>
        <v>0</v>
      </c>
      <c r="CY70" s="28">
        <f t="shared" si="397"/>
        <v>3205.9</v>
      </c>
      <c r="CZ70" s="28">
        <f t="shared" si="379"/>
        <v>10589.3</v>
      </c>
      <c r="DA70" s="28">
        <f t="shared" si="398"/>
        <v>0</v>
      </c>
      <c r="DB70" s="28">
        <f t="shared" si="398"/>
        <v>0</v>
      </c>
      <c r="DC70" s="28">
        <f t="shared" si="398"/>
        <v>0</v>
      </c>
      <c r="DD70" s="28">
        <f t="shared" si="398"/>
        <v>10589.3</v>
      </c>
      <c r="DE70" s="28">
        <f t="shared" si="381"/>
        <v>9878.6</v>
      </c>
      <c r="DF70" s="28">
        <f t="shared" si="399"/>
        <v>0</v>
      </c>
      <c r="DG70" s="28">
        <f t="shared" si="399"/>
        <v>0</v>
      </c>
      <c r="DH70" s="28">
        <f t="shared" si="399"/>
        <v>0</v>
      </c>
      <c r="DI70" s="29">
        <f t="shared" si="399"/>
        <v>9878.6</v>
      </c>
      <c r="DJ70" s="30" t="s">
        <v>67</v>
      </c>
    </row>
    <row r="71" spans="1:114" ht="201" customHeight="1" x14ac:dyDescent="0.25">
      <c r="A71" s="18" t="s">
        <v>309</v>
      </c>
      <c r="B71" s="19" t="s">
        <v>310</v>
      </c>
      <c r="C71" s="19" t="s">
        <v>59</v>
      </c>
      <c r="D71" s="19" t="s">
        <v>355</v>
      </c>
      <c r="E71" s="19" t="s">
        <v>61</v>
      </c>
      <c r="F71" s="19"/>
      <c r="G71" s="19"/>
      <c r="H71" s="19"/>
      <c r="I71" s="19"/>
      <c r="J71" s="19"/>
      <c r="K71" s="19"/>
      <c r="L71" s="19"/>
      <c r="M71" s="19"/>
      <c r="N71" s="19"/>
      <c r="O71" s="19"/>
      <c r="P71" s="19"/>
      <c r="Q71" s="19"/>
      <c r="R71" s="19"/>
      <c r="S71" s="19"/>
      <c r="T71" s="19"/>
      <c r="U71" s="19"/>
      <c r="V71" s="19"/>
      <c r="W71" s="19"/>
      <c r="X71" s="19"/>
      <c r="Y71" s="19"/>
      <c r="Z71" s="19"/>
      <c r="AA71" s="19"/>
      <c r="AB71" s="19"/>
      <c r="AC71" s="27" t="s">
        <v>311</v>
      </c>
      <c r="AD71" s="19" t="s">
        <v>281</v>
      </c>
      <c r="AE71" s="19" t="s">
        <v>282</v>
      </c>
      <c r="AF71" s="19"/>
      <c r="AG71" s="19" t="s">
        <v>229</v>
      </c>
      <c r="AH71" s="13">
        <f t="shared" si="383"/>
        <v>791.9</v>
      </c>
      <c r="AI71" s="13">
        <f t="shared" si="383"/>
        <v>791.9</v>
      </c>
      <c r="AJ71" s="13">
        <v>0</v>
      </c>
      <c r="AK71" s="13">
        <v>0</v>
      </c>
      <c r="AL71" s="13">
        <v>0</v>
      </c>
      <c r="AM71" s="13">
        <v>0</v>
      </c>
      <c r="AN71" s="13">
        <v>0</v>
      </c>
      <c r="AO71" s="13">
        <v>0</v>
      </c>
      <c r="AP71" s="13">
        <v>791.9</v>
      </c>
      <c r="AQ71" s="13">
        <v>791.9</v>
      </c>
      <c r="AR71" s="13">
        <f t="shared" si="360"/>
        <v>527.20000000000005</v>
      </c>
      <c r="AS71" s="13">
        <v>0</v>
      </c>
      <c r="AT71" s="13">
        <v>0</v>
      </c>
      <c r="AU71" s="13">
        <v>0</v>
      </c>
      <c r="AV71" s="13">
        <v>527.20000000000005</v>
      </c>
      <c r="AW71" s="13">
        <f t="shared" si="384"/>
        <v>537.4</v>
      </c>
      <c r="AX71" s="13">
        <v>0</v>
      </c>
      <c r="AY71" s="13">
        <v>0</v>
      </c>
      <c r="AZ71" s="13"/>
      <c r="BA71" s="13">
        <v>537.4</v>
      </c>
      <c r="BB71" s="13">
        <f t="shared" si="385"/>
        <v>537.4</v>
      </c>
      <c r="BC71" s="13">
        <v>0</v>
      </c>
      <c r="BD71" s="13">
        <v>0</v>
      </c>
      <c r="BE71" s="13">
        <v>0</v>
      </c>
      <c r="BF71" s="13">
        <v>537.4</v>
      </c>
      <c r="BG71" s="13">
        <f t="shared" si="386"/>
        <v>791.9</v>
      </c>
      <c r="BH71" s="13">
        <f t="shared" si="386"/>
        <v>791.9</v>
      </c>
      <c r="BI71" s="13">
        <v>0</v>
      </c>
      <c r="BJ71" s="13">
        <v>0</v>
      </c>
      <c r="BK71" s="13">
        <v>0</v>
      </c>
      <c r="BL71" s="13">
        <v>0</v>
      </c>
      <c r="BM71" s="13">
        <v>0</v>
      </c>
      <c r="BN71" s="13">
        <v>0</v>
      </c>
      <c r="BO71" s="13">
        <v>791.9</v>
      </c>
      <c r="BP71" s="13">
        <v>791.9</v>
      </c>
      <c r="BQ71" s="13">
        <f t="shared" si="366"/>
        <v>527.20000000000005</v>
      </c>
      <c r="BR71" s="13">
        <v>0</v>
      </c>
      <c r="BS71" s="13">
        <v>0</v>
      </c>
      <c r="BT71" s="13">
        <v>0</v>
      </c>
      <c r="BU71" s="13">
        <v>527.20000000000005</v>
      </c>
      <c r="BV71" s="13">
        <f t="shared" si="368"/>
        <v>537.4</v>
      </c>
      <c r="BW71" s="13">
        <v>0</v>
      </c>
      <c r="BX71" s="13">
        <v>0</v>
      </c>
      <c r="BY71" s="13"/>
      <c r="BZ71" s="13">
        <v>537.4</v>
      </c>
      <c r="CA71" s="13">
        <f t="shared" si="387"/>
        <v>537.4</v>
      </c>
      <c r="CB71" s="13">
        <v>0</v>
      </c>
      <c r="CC71" s="13">
        <v>0</v>
      </c>
      <c r="CD71" s="13">
        <v>0</v>
      </c>
      <c r="CE71" s="13">
        <v>537.4</v>
      </c>
      <c r="CF71" s="28">
        <f t="shared" si="371"/>
        <v>791.9</v>
      </c>
      <c r="CG71" s="28">
        <f t="shared" si="388"/>
        <v>0</v>
      </c>
      <c r="CH71" s="28">
        <f t="shared" si="389"/>
        <v>0</v>
      </c>
      <c r="CI71" s="28">
        <f t="shared" si="390"/>
        <v>0</v>
      </c>
      <c r="CJ71" s="28">
        <f t="shared" si="391"/>
        <v>791.9</v>
      </c>
      <c r="CK71" s="28">
        <f t="shared" si="373"/>
        <v>527.20000000000005</v>
      </c>
      <c r="CL71" s="28">
        <f t="shared" si="392"/>
        <v>0</v>
      </c>
      <c r="CM71" s="28">
        <f t="shared" si="392"/>
        <v>0</v>
      </c>
      <c r="CN71" s="28">
        <f t="shared" si="392"/>
        <v>0</v>
      </c>
      <c r="CO71" s="28">
        <f t="shared" si="392"/>
        <v>527.20000000000005</v>
      </c>
      <c r="CP71" s="28">
        <f t="shared" si="375"/>
        <v>537.4</v>
      </c>
      <c r="CQ71" s="28">
        <f t="shared" si="393"/>
        <v>0</v>
      </c>
      <c r="CR71" s="28">
        <f t="shared" si="393"/>
        <v>0</v>
      </c>
      <c r="CS71" s="28">
        <f t="shared" si="393"/>
        <v>0</v>
      </c>
      <c r="CT71" s="28">
        <f t="shared" si="393"/>
        <v>537.4</v>
      </c>
      <c r="CU71" s="28">
        <f t="shared" si="377"/>
        <v>791.9</v>
      </c>
      <c r="CV71" s="28">
        <f t="shared" si="394"/>
        <v>0</v>
      </c>
      <c r="CW71" s="28">
        <f t="shared" si="395"/>
        <v>0</v>
      </c>
      <c r="CX71" s="28">
        <f t="shared" si="396"/>
        <v>0</v>
      </c>
      <c r="CY71" s="28">
        <f t="shared" si="397"/>
        <v>791.9</v>
      </c>
      <c r="CZ71" s="28">
        <f t="shared" si="379"/>
        <v>527.20000000000005</v>
      </c>
      <c r="DA71" s="28">
        <f t="shared" si="398"/>
        <v>0</v>
      </c>
      <c r="DB71" s="28">
        <f t="shared" si="398"/>
        <v>0</v>
      </c>
      <c r="DC71" s="28">
        <f t="shared" si="398"/>
        <v>0</v>
      </c>
      <c r="DD71" s="28">
        <f t="shared" si="398"/>
        <v>527.20000000000005</v>
      </c>
      <c r="DE71" s="28">
        <f t="shared" si="381"/>
        <v>537.4</v>
      </c>
      <c r="DF71" s="28">
        <f t="shared" si="399"/>
        <v>0</v>
      </c>
      <c r="DG71" s="28">
        <f t="shared" si="399"/>
        <v>0</v>
      </c>
      <c r="DH71" s="28">
        <f t="shared" si="399"/>
        <v>0</v>
      </c>
      <c r="DI71" s="29">
        <f t="shared" si="399"/>
        <v>537.4</v>
      </c>
      <c r="DJ71" s="30" t="s">
        <v>67</v>
      </c>
    </row>
    <row r="72" spans="1:114" ht="172.5" customHeight="1" x14ac:dyDescent="0.25">
      <c r="A72" s="18" t="s">
        <v>199</v>
      </c>
      <c r="B72" s="19" t="s">
        <v>312</v>
      </c>
      <c r="C72" s="19" t="s">
        <v>59</v>
      </c>
      <c r="D72" s="19" t="s">
        <v>356</v>
      </c>
      <c r="E72" s="19" t="s">
        <v>61</v>
      </c>
      <c r="F72" s="19"/>
      <c r="G72" s="19"/>
      <c r="H72" s="19"/>
      <c r="I72" s="19"/>
      <c r="J72" s="19"/>
      <c r="K72" s="19"/>
      <c r="L72" s="19"/>
      <c r="M72" s="19"/>
      <c r="N72" s="19"/>
      <c r="O72" s="19"/>
      <c r="P72" s="19"/>
      <c r="Q72" s="19"/>
      <c r="R72" s="19"/>
      <c r="S72" s="19"/>
      <c r="T72" s="19"/>
      <c r="U72" s="19"/>
      <c r="V72" s="19"/>
      <c r="W72" s="19"/>
      <c r="X72" s="19"/>
      <c r="Y72" s="19"/>
      <c r="Z72" s="19"/>
      <c r="AA72" s="19"/>
      <c r="AB72" s="19"/>
      <c r="AC72" s="27" t="s">
        <v>313</v>
      </c>
      <c r="AD72" s="19" t="s">
        <v>281</v>
      </c>
      <c r="AE72" s="19" t="s">
        <v>282</v>
      </c>
      <c r="AF72" s="19"/>
      <c r="AG72" s="19" t="s">
        <v>314</v>
      </c>
      <c r="AH72" s="13">
        <f t="shared" si="383"/>
        <v>892.8</v>
      </c>
      <c r="AI72" s="13">
        <f t="shared" si="383"/>
        <v>892.8</v>
      </c>
      <c r="AJ72" s="13">
        <v>0</v>
      </c>
      <c r="AK72" s="13">
        <v>0</v>
      </c>
      <c r="AL72" s="13">
        <v>0</v>
      </c>
      <c r="AM72" s="13">
        <v>0</v>
      </c>
      <c r="AN72" s="13">
        <v>0</v>
      </c>
      <c r="AO72" s="13">
        <v>0</v>
      </c>
      <c r="AP72" s="13">
        <v>892.8</v>
      </c>
      <c r="AQ72" s="13">
        <v>892.8</v>
      </c>
      <c r="AR72" s="13">
        <f t="shared" si="360"/>
        <v>1792.8</v>
      </c>
      <c r="AS72" s="13">
        <v>0</v>
      </c>
      <c r="AT72" s="13">
        <v>0</v>
      </c>
      <c r="AU72" s="13">
        <v>0</v>
      </c>
      <c r="AV72" s="13">
        <v>1792.8</v>
      </c>
      <c r="AW72" s="13">
        <f t="shared" si="384"/>
        <v>1811.5</v>
      </c>
      <c r="AX72" s="13">
        <v>0</v>
      </c>
      <c r="AY72" s="13">
        <v>0</v>
      </c>
      <c r="AZ72" s="13"/>
      <c r="BA72" s="13">
        <v>1811.5</v>
      </c>
      <c r="BB72" s="13">
        <f t="shared" si="385"/>
        <v>1831.5</v>
      </c>
      <c r="BC72" s="13">
        <v>0</v>
      </c>
      <c r="BD72" s="13">
        <v>0</v>
      </c>
      <c r="BE72" s="13">
        <v>0</v>
      </c>
      <c r="BF72" s="13">
        <v>1831.5</v>
      </c>
      <c r="BG72" s="13">
        <f t="shared" si="386"/>
        <v>892.8</v>
      </c>
      <c r="BH72" s="13">
        <f t="shared" si="386"/>
        <v>892.8</v>
      </c>
      <c r="BI72" s="13">
        <v>0</v>
      </c>
      <c r="BJ72" s="13">
        <v>0</v>
      </c>
      <c r="BK72" s="13">
        <v>0</v>
      </c>
      <c r="BL72" s="13">
        <v>0</v>
      </c>
      <c r="BM72" s="13">
        <v>0</v>
      </c>
      <c r="BN72" s="13">
        <v>0</v>
      </c>
      <c r="BO72" s="13">
        <v>892.8</v>
      </c>
      <c r="BP72" s="13">
        <v>892.8</v>
      </c>
      <c r="BQ72" s="13">
        <f t="shared" si="366"/>
        <v>1792.8</v>
      </c>
      <c r="BR72" s="13">
        <v>0</v>
      </c>
      <c r="BS72" s="13">
        <v>0</v>
      </c>
      <c r="BT72" s="13">
        <v>0</v>
      </c>
      <c r="BU72" s="13">
        <v>1792.8</v>
      </c>
      <c r="BV72" s="13">
        <f t="shared" si="368"/>
        <v>1811.5</v>
      </c>
      <c r="BW72" s="13">
        <v>0</v>
      </c>
      <c r="BX72" s="13">
        <v>0</v>
      </c>
      <c r="BY72" s="13"/>
      <c r="BZ72" s="13">
        <v>1811.5</v>
      </c>
      <c r="CA72" s="13">
        <f t="shared" si="387"/>
        <v>1831.5</v>
      </c>
      <c r="CB72" s="13">
        <v>0</v>
      </c>
      <c r="CC72" s="13">
        <v>0</v>
      </c>
      <c r="CD72" s="13">
        <v>0</v>
      </c>
      <c r="CE72" s="13">
        <v>1831.5</v>
      </c>
      <c r="CF72" s="28">
        <f t="shared" si="371"/>
        <v>892.8</v>
      </c>
      <c r="CG72" s="28">
        <f t="shared" si="388"/>
        <v>0</v>
      </c>
      <c r="CH72" s="28">
        <f t="shared" si="389"/>
        <v>0</v>
      </c>
      <c r="CI72" s="28">
        <f t="shared" si="390"/>
        <v>0</v>
      </c>
      <c r="CJ72" s="28">
        <f t="shared" si="391"/>
        <v>892.8</v>
      </c>
      <c r="CK72" s="28">
        <f t="shared" si="373"/>
        <v>1792.8</v>
      </c>
      <c r="CL72" s="28">
        <f t="shared" si="392"/>
        <v>0</v>
      </c>
      <c r="CM72" s="28">
        <f t="shared" si="392"/>
        <v>0</v>
      </c>
      <c r="CN72" s="28">
        <f t="shared" si="392"/>
        <v>0</v>
      </c>
      <c r="CO72" s="28">
        <f t="shared" si="392"/>
        <v>1792.8</v>
      </c>
      <c r="CP72" s="28">
        <f t="shared" si="375"/>
        <v>1811.5</v>
      </c>
      <c r="CQ72" s="28">
        <f t="shared" si="393"/>
        <v>0</v>
      </c>
      <c r="CR72" s="28">
        <f t="shared" si="393"/>
        <v>0</v>
      </c>
      <c r="CS72" s="28">
        <f t="shared" si="393"/>
        <v>0</v>
      </c>
      <c r="CT72" s="28">
        <f t="shared" si="393"/>
        <v>1811.5</v>
      </c>
      <c r="CU72" s="28">
        <f t="shared" si="377"/>
        <v>892.8</v>
      </c>
      <c r="CV72" s="28">
        <f t="shared" si="394"/>
        <v>0</v>
      </c>
      <c r="CW72" s="28">
        <f t="shared" si="395"/>
        <v>0</v>
      </c>
      <c r="CX72" s="28">
        <f t="shared" si="396"/>
        <v>0</v>
      </c>
      <c r="CY72" s="28">
        <f t="shared" si="397"/>
        <v>892.8</v>
      </c>
      <c r="CZ72" s="28">
        <f t="shared" si="379"/>
        <v>1792.8</v>
      </c>
      <c r="DA72" s="28">
        <f t="shared" si="398"/>
        <v>0</v>
      </c>
      <c r="DB72" s="28">
        <f t="shared" si="398"/>
        <v>0</v>
      </c>
      <c r="DC72" s="28">
        <f t="shared" si="398"/>
        <v>0</v>
      </c>
      <c r="DD72" s="28">
        <f t="shared" si="398"/>
        <v>1792.8</v>
      </c>
      <c r="DE72" s="28">
        <f t="shared" si="381"/>
        <v>1811.5</v>
      </c>
      <c r="DF72" s="28">
        <f t="shared" si="399"/>
        <v>0</v>
      </c>
      <c r="DG72" s="28">
        <f t="shared" si="399"/>
        <v>0</v>
      </c>
      <c r="DH72" s="28">
        <f t="shared" si="399"/>
        <v>0</v>
      </c>
      <c r="DI72" s="29">
        <f t="shared" si="399"/>
        <v>1811.5</v>
      </c>
      <c r="DJ72" s="30" t="s">
        <v>67</v>
      </c>
    </row>
    <row r="73" spans="1:114" ht="213" customHeight="1" x14ac:dyDescent="0.25">
      <c r="A73" s="18" t="s">
        <v>315</v>
      </c>
      <c r="B73" s="42" t="s">
        <v>316</v>
      </c>
      <c r="C73" s="43" t="s">
        <v>317</v>
      </c>
      <c r="D73" s="44" t="s">
        <v>357</v>
      </c>
      <c r="E73" s="44" t="s">
        <v>318</v>
      </c>
      <c r="F73" s="19"/>
      <c r="G73" s="19"/>
      <c r="H73" s="19"/>
      <c r="I73" s="19"/>
      <c r="J73" s="19"/>
      <c r="K73" s="19"/>
      <c r="L73" s="19"/>
      <c r="M73" s="19"/>
      <c r="N73" s="19"/>
      <c r="O73" s="19"/>
      <c r="P73" s="19"/>
      <c r="Q73" s="19"/>
      <c r="R73" s="19"/>
      <c r="S73" s="19"/>
      <c r="T73" s="19"/>
      <c r="U73" s="19"/>
      <c r="V73" s="19"/>
      <c r="W73" s="19"/>
      <c r="X73" s="19"/>
      <c r="Y73" s="19"/>
      <c r="Z73" s="19"/>
      <c r="AA73" s="19"/>
      <c r="AB73" s="19"/>
      <c r="AC73" s="45" t="s">
        <v>319</v>
      </c>
      <c r="AD73" s="19" t="s">
        <v>281</v>
      </c>
      <c r="AE73" s="19" t="s">
        <v>282</v>
      </c>
      <c r="AF73" s="19"/>
      <c r="AG73" s="19" t="s">
        <v>320</v>
      </c>
      <c r="AH73" s="13">
        <f t="shared" si="383"/>
        <v>130.6</v>
      </c>
      <c r="AI73" s="13">
        <f t="shared" si="383"/>
        <v>130.6</v>
      </c>
      <c r="AJ73" s="13">
        <v>0</v>
      </c>
      <c r="AK73" s="13">
        <v>0</v>
      </c>
      <c r="AL73" s="13">
        <v>0</v>
      </c>
      <c r="AM73" s="13">
        <v>0</v>
      </c>
      <c r="AN73" s="13">
        <v>0</v>
      </c>
      <c r="AO73" s="13">
        <v>0</v>
      </c>
      <c r="AP73" s="13">
        <v>130.6</v>
      </c>
      <c r="AQ73" s="13">
        <v>130.6</v>
      </c>
      <c r="AR73" s="13">
        <f t="shared" ref="AR73" si="400">SUM(AS73:AV73)</f>
        <v>130.6</v>
      </c>
      <c r="AS73" s="13">
        <v>0</v>
      </c>
      <c r="AT73" s="13">
        <v>0</v>
      </c>
      <c r="AU73" s="13">
        <v>0</v>
      </c>
      <c r="AV73" s="13">
        <v>130.6</v>
      </c>
      <c r="AW73" s="13">
        <f t="shared" si="384"/>
        <v>130.6</v>
      </c>
      <c r="AX73" s="13">
        <v>0</v>
      </c>
      <c r="AY73" s="13">
        <v>0</v>
      </c>
      <c r="AZ73" s="13"/>
      <c r="BA73" s="13">
        <v>130.6</v>
      </c>
      <c r="BB73" s="13">
        <f t="shared" si="385"/>
        <v>130.6</v>
      </c>
      <c r="BC73" s="13">
        <v>0</v>
      </c>
      <c r="BD73" s="13">
        <v>0</v>
      </c>
      <c r="BE73" s="13">
        <v>0</v>
      </c>
      <c r="BF73" s="13">
        <v>130.6</v>
      </c>
      <c r="BG73" s="13">
        <f t="shared" si="386"/>
        <v>130.6</v>
      </c>
      <c r="BH73" s="13">
        <f t="shared" si="386"/>
        <v>130.6</v>
      </c>
      <c r="BI73" s="13">
        <v>0</v>
      </c>
      <c r="BJ73" s="13">
        <v>0</v>
      </c>
      <c r="BK73" s="13">
        <v>0</v>
      </c>
      <c r="BL73" s="13">
        <v>0</v>
      </c>
      <c r="BM73" s="13">
        <v>0</v>
      </c>
      <c r="BN73" s="13">
        <v>0</v>
      </c>
      <c r="BO73" s="13">
        <v>130.6</v>
      </c>
      <c r="BP73" s="13">
        <v>130.6</v>
      </c>
      <c r="BQ73" s="13">
        <f t="shared" ref="BQ73" si="401">SUM(BR73:BU73)</f>
        <v>130.6</v>
      </c>
      <c r="BR73" s="13">
        <v>0</v>
      </c>
      <c r="BS73" s="13">
        <v>0</v>
      </c>
      <c r="BT73" s="13">
        <v>0</v>
      </c>
      <c r="BU73" s="13">
        <v>130.6</v>
      </c>
      <c r="BV73" s="13">
        <f t="shared" ref="BV73" si="402">SUM(BW73:BZ73)</f>
        <v>130.6</v>
      </c>
      <c r="BW73" s="13">
        <v>0</v>
      </c>
      <c r="BX73" s="13">
        <v>0</v>
      </c>
      <c r="BY73" s="13"/>
      <c r="BZ73" s="13">
        <v>130.6</v>
      </c>
      <c r="CA73" s="13">
        <f t="shared" si="387"/>
        <v>130.6</v>
      </c>
      <c r="CB73" s="13">
        <v>0</v>
      </c>
      <c r="CC73" s="13">
        <v>0</v>
      </c>
      <c r="CD73" s="13">
        <v>0</v>
      </c>
      <c r="CE73" s="13">
        <v>130.6</v>
      </c>
      <c r="CF73" s="28">
        <f t="shared" ref="CF73" si="403">SUM(CG73:CJ73)</f>
        <v>130.6</v>
      </c>
      <c r="CG73" s="28">
        <f t="shared" si="388"/>
        <v>0</v>
      </c>
      <c r="CH73" s="28">
        <f t="shared" si="389"/>
        <v>0</v>
      </c>
      <c r="CI73" s="28">
        <f t="shared" si="390"/>
        <v>0</v>
      </c>
      <c r="CJ73" s="28">
        <f t="shared" si="391"/>
        <v>130.6</v>
      </c>
      <c r="CK73" s="28">
        <f t="shared" ref="CK73" si="404">SUM(CL73:CO73)</f>
        <v>130.6</v>
      </c>
      <c r="CL73" s="28">
        <f t="shared" ref="CL73" si="405">SUM(AS73)</f>
        <v>0</v>
      </c>
      <c r="CM73" s="28">
        <f t="shared" si="392"/>
        <v>0</v>
      </c>
      <c r="CN73" s="28">
        <f t="shared" si="392"/>
        <v>0</v>
      </c>
      <c r="CO73" s="28">
        <f t="shared" si="392"/>
        <v>130.6</v>
      </c>
      <c r="CP73" s="28">
        <f t="shared" ref="CP73" si="406">SUM(CQ73:CT73)</f>
        <v>130.6</v>
      </c>
      <c r="CQ73" s="28">
        <f t="shared" ref="CQ73" si="407">SUM(AX73)</f>
        <v>0</v>
      </c>
      <c r="CR73" s="28">
        <f t="shared" si="393"/>
        <v>0</v>
      </c>
      <c r="CS73" s="28">
        <f t="shared" si="393"/>
        <v>0</v>
      </c>
      <c r="CT73" s="28">
        <f t="shared" si="393"/>
        <v>130.6</v>
      </c>
      <c r="CU73" s="28">
        <f t="shared" ref="CU73" si="408">SUM(CV73:CY73)</f>
        <v>130.6</v>
      </c>
      <c r="CV73" s="28">
        <f t="shared" ref="CV73" si="409">SUM(BJ73)</f>
        <v>0</v>
      </c>
      <c r="CW73" s="28">
        <f t="shared" si="395"/>
        <v>0</v>
      </c>
      <c r="CX73" s="28">
        <f t="shared" si="396"/>
        <v>0</v>
      </c>
      <c r="CY73" s="28">
        <f t="shared" si="397"/>
        <v>130.6</v>
      </c>
      <c r="CZ73" s="28">
        <f t="shared" ref="CZ73" si="410">SUM(DA73:DD73)</f>
        <v>130.6</v>
      </c>
      <c r="DA73" s="28">
        <f t="shared" ref="DA73" si="411">SUM(BR73)</f>
        <v>0</v>
      </c>
      <c r="DB73" s="28">
        <f t="shared" si="398"/>
        <v>0</v>
      </c>
      <c r="DC73" s="28">
        <f t="shared" si="398"/>
        <v>0</v>
      </c>
      <c r="DD73" s="28">
        <f t="shared" si="398"/>
        <v>130.6</v>
      </c>
      <c r="DE73" s="28">
        <f t="shared" ref="DE73" si="412">SUM(DF73:DI73)</f>
        <v>130.6</v>
      </c>
      <c r="DF73" s="28">
        <f t="shared" ref="DF73" si="413">SUM(BW73)</f>
        <v>0</v>
      </c>
      <c r="DG73" s="28">
        <f t="shared" si="399"/>
        <v>0</v>
      </c>
      <c r="DH73" s="28">
        <f t="shared" si="399"/>
        <v>0</v>
      </c>
      <c r="DI73" s="29">
        <f t="shared" si="399"/>
        <v>130.6</v>
      </c>
      <c r="DJ73" s="30" t="s">
        <v>67</v>
      </c>
    </row>
    <row r="74" spans="1:114" ht="201" customHeight="1" x14ac:dyDescent="0.25">
      <c r="A74" s="18" t="s">
        <v>321</v>
      </c>
      <c r="B74" s="19" t="s">
        <v>322</v>
      </c>
      <c r="C74" s="19" t="s">
        <v>59</v>
      </c>
      <c r="D74" s="19" t="s">
        <v>358</v>
      </c>
      <c r="E74" s="19" t="s">
        <v>61</v>
      </c>
      <c r="F74" s="19"/>
      <c r="G74" s="19"/>
      <c r="H74" s="19"/>
      <c r="I74" s="19"/>
      <c r="J74" s="19"/>
      <c r="K74" s="19"/>
      <c r="L74" s="19"/>
      <c r="M74" s="19"/>
      <c r="N74" s="19"/>
      <c r="O74" s="19"/>
      <c r="P74" s="19"/>
      <c r="Q74" s="19"/>
      <c r="R74" s="19"/>
      <c r="S74" s="19"/>
      <c r="T74" s="19"/>
      <c r="U74" s="19"/>
      <c r="V74" s="19"/>
      <c r="W74" s="19"/>
      <c r="X74" s="19"/>
      <c r="Y74" s="19"/>
      <c r="Z74" s="19"/>
      <c r="AA74" s="19"/>
      <c r="AB74" s="19"/>
      <c r="AC74" s="27" t="s">
        <v>323</v>
      </c>
      <c r="AD74" s="19" t="s">
        <v>281</v>
      </c>
      <c r="AE74" s="19" t="s">
        <v>282</v>
      </c>
      <c r="AF74" s="19"/>
      <c r="AG74" s="19" t="s">
        <v>229</v>
      </c>
      <c r="AH74" s="13">
        <f t="shared" si="383"/>
        <v>28.3</v>
      </c>
      <c r="AI74" s="13">
        <f t="shared" si="383"/>
        <v>28.3</v>
      </c>
      <c r="AJ74" s="13">
        <v>0</v>
      </c>
      <c r="AK74" s="13">
        <v>0</v>
      </c>
      <c r="AL74" s="13">
        <v>0</v>
      </c>
      <c r="AM74" s="13">
        <v>0</v>
      </c>
      <c r="AN74" s="13">
        <v>0</v>
      </c>
      <c r="AO74" s="13">
        <v>0</v>
      </c>
      <c r="AP74" s="13">
        <v>28.3</v>
      </c>
      <c r="AQ74" s="13">
        <v>28.3</v>
      </c>
      <c r="AR74" s="13">
        <f t="shared" si="360"/>
        <v>27.7</v>
      </c>
      <c r="AS74" s="13">
        <v>0</v>
      </c>
      <c r="AT74" s="13">
        <v>0</v>
      </c>
      <c r="AU74" s="13">
        <v>0</v>
      </c>
      <c r="AV74" s="13">
        <v>27.7</v>
      </c>
      <c r="AW74" s="13">
        <f t="shared" si="384"/>
        <v>28.3</v>
      </c>
      <c r="AX74" s="13">
        <v>0</v>
      </c>
      <c r="AY74" s="13">
        <v>0</v>
      </c>
      <c r="AZ74" s="13"/>
      <c r="BA74" s="13">
        <v>28.3</v>
      </c>
      <c r="BB74" s="13">
        <f t="shared" si="385"/>
        <v>28.3</v>
      </c>
      <c r="BC74" s="13">
        <v>0</v>
      </c>
      <c r="BD74" s="13">
        <v>0</v>
      </c>
      <c r="BE74" s="13">
        <v>0</v>
      </c>
      <c r="BF74" s="13">
        <v>28.3</v>
      </c>
      <c r="BG74" s="13">
        <f t="shared" si="386"/>
        <v>28.3</v>
      </c>
      <c r="BH74" s="13">
        <f t="shared" si="386"/>
        <v>28.3</v>
      </c>
      <c r="BI74" s="13">
        <v>0</v>
      </c>
      <c r="BJ74" s="13">
        <v>0</v>
      </c>
      <c r="BK74" s="13">
        <v>0</v>
      </c>
      <c r="BL74" s="13">
        <v>0</v>
      </c>
      <c r="BM74" s="13">
        <v>0</v>
      </c>
      <c r="BN74" s="13">
        <v>0</v>
      </c>
      <c r="BO74" s="13">
        <v>28.3</v>
      </c>
      <c r="BP74" s="13">
        <v>28.3</v>
      </c>
      <c r="BQ74" s="13">
        <f t="shared" si="366"/>
        <v>27.7</v>
      </c>
      <c r="BR74" s="13">
        <v>0</v>
      </c>
      <c r="BS74" s="13">
        <v>0</v>
      </c>
      <c r="BT74" s="13">
        <v>0</v>
      </c>
      <c r="BU74" s="13">
        <v>27.7</v>
      </c>
      <c r="BV74" s="13">
        <f t="shared" si="368"/>
        <v>28.3</v>
      </c>
      <c r="BW74" s="13">
        <v>0</v>
      </c>
      <c r="BX74" s="13">
        <v>0</v>
      </c>
      <c r="BY74" s="13"/>
      <c r="BZ74" s="13">
        <v>28.3</v>
      </c>
      <c r="CA74" s="13">
        <f t="shared" si="387"/>
        <v>28.3</v>
      </c>
      <c r="CB74" s="13">
        <v>0</v>
      </c>
      <c r="CC74" s="13">
        <v>0</v>
      </c>
      <c r="CD74" s="13">
        <v>0</v>
      </c>
      <c r="CE74" s="13">
        <v>28.3</v>
      </c>
      <c r="CF74" s="28">
        <f t="shared" si="371"/>
        <v>28.3</v>
      </c>
      <c r="CG74" s="28">
        <f t="shared" si="388"/>
        <v>0</v>
      </c>
      <c r="CH74" s="28">
        <f t="shared" si="389"/>
        <v>0</v>
      </c>
      <c r="CI74" s="28">
        <f t="shared" si="390"/>
        <v>0</v>
      </c>
      <c r="CJ74" s="28">
        <f t="shared" si="391"/>
        <v>28.3</v>
      </c>
      <c r="CK74" s="28">
        <f t="shared" si="373"/>
        <v>27.7</v>
      </c>
      <c r="CL74" s="28">
        <f t="shared" si="392"/>
        <v>0</v>
      </c>
      <c r="CM74" s="28">
        <f t="shared" si="392"/>
        <v>0</v>
      </c>
      <c r="CN74" s="28">
        <f t="shared" si="392"/>
        <v>0</v>
      </c>
      <c r="CO74" s="28">
        <f t="shared" si="392"/>
        <v>27.7</v>
      </c>
      <c r="CP74" s="28">
        <f t="shared" si="375"/>
        <v>28.3</v>
      </c>
      <c r="CQ74" s="28">
        <f t="shared" si="393"/>
        <v>0</v>
      </c>
      <c r="CR74" s="28">
        <f t="shared" si="393"/>
        <v>0</v>
      </c>
      <c r="CS74" s="28">
        <f t="shared" si="393"/>
        <v>0</v>
      </c>
      <c r="CT74" s="28">
        <f t="shared" si="393"/>
        <v>28.3</v>
      </c>
      <c r="CU74" s="28">
        <f t="shared" si="377"/>
        <v>28.3</v>
      </c>
      <c r="CV74" s="28">
        <f t="shared" si="394"/>
        <v>0</v>
      </c>
      <c r="CW74" s="28">
        <f t="shared" si="395"/>
        <v>0</v>
      </c>
      <c r="CX74" s="28">
        <f t="shared" si="396"/>
        <v>0</v>
      </c>
      <c r="CY74" s="28">
        <f t="shared" si="397"/>
        <v>28.3</v>
      </c>
      <c r="CZ74" s="28">
        <f t="shared" si="379"/>
        <v>27.7</v>
      </c>
      <c r="DA74" s="28">
        <f t="shared" si="398"/>
        <v>0</v>
      </c>
      <c r="DB74" s="28">
        <f t="shared" si="398"/>
        <v>0</v>
      </c>
      <c r="DC74" s="28">
        <f t="shared" si="398"/>
        <v>0</v>
      </c>
      <c r="DD74" s="28">
        <f t="shared" si="398"/>
        <v>27.7</v>
      </c>
      <c r="DE74" s="28">
        <f t="shared" si="381"/>
        <v>28.3</v>
      </c>
      <c r="DF74" s="28">
        <f t="shared" si="399"/>
        <v>0</v>
      </c>
      <c r="DG74" s="28">
        <f t="shared" si="399"/>
        <v>0</v>
      </c>
      <c r="DH74" s="28">
        <f t="shared" si="399"/>
        <v>0</v>
      </c>
      <c r="DI74" s="29">
        <f t="shared" si="399"/>
        <v>28.3</v>
      </c>
      <c r="DJ74" s="30" t="s">
        <v>67</v>
      </c>
    </row>
    <row r="75" spans="1:114" ht="90" x14ac:dyDescent="0.25">
      <c r="A75" s="46" t="s">
        <v>324</v>
      </c>
      <c r="B75" s="42" t="s">
        <v>325</v>
      </c>
      <c r="C75" s="47" t="s">
        <v>317</v>
      </c>
      <c r="D75" s="44" t="s">
        <v>359</v>
      </c>
      <c r="E75" s="44" t="s">
        <v>318</v>
      </c>
      <c r="F75" s="19"/>
      <c r="G75" s="19"/>
      <c r="H75" s="19"/>
      <c r="I75" s="19"/>
      <c r="J75" s="19"/>
      <c r="K75" s="19"/>
      <c r="L75" s="19"/>
      <c r="M75" s="19"/>
      <c r="N75" s="19"/>
      <c r="O75" s="19"/>
      <c r="P75" s="19"/>
      <c r="Q75" s="19"/>
      <c r="R75" s="19"/>
      <c r="S75" s="19"/>
      <c r="T75" s="19"/>
      <c r="U75" s="19"/>
      <c r="V75" s="19"/>
      <c r="W75" s="19"/>
      <c r="X75" s="19"/>
      <c r="Y75" s="19"/>
      <c r="Z75" s="19"/>
      <c r="AA75" s="19"/>
      <c r="AB75" s="19"/>
      <c r="AC75" s="48" t="s">
        <v>345</v>
      </c>
      <c r="AD75" s="30" t="s">
        <v>326</v>
      </c>
      <c r="AE75" s="30" t="s">
        <v>327</v>
      </c>
      <c r="AF75" s="19"/>
      <c r="AG75" s="19" t="s">
        <v>93</v>
      </c>
      <c r="AH75" s="13">
        <f t="shared" si="383"/>
        <v>2485.5</v>
      </c>
      <c r="AI75" s="13">
        <f t="shared" si="383"/>
        <v>2429.1</v>
      </c>
      <c r="AJ75" s="13">
        <v>0</v>
      </c>
      <c r="AK75" s="13">
        <v>0</v>
      </c>
      <c r="AL75" s="13">
        <v>1851</v>
      </c>
      <c r="AM75" s="13">
        <v>1794.6</v>
      </c>
      <c r="AN75" s="13">
        <v>0</v>
      </c>
      <c r="AO75" s="13">
        <v>0</v>
      </c>
      <c r="AP75" s="13">
        <f>SUM(2485.5-1851)</f>
        <v>634.5</v>
      </c>
      <c r="AQ75" s="13">
        <f>SUM(2429.1-1794.6)</f>
        <v>634.5</v>
      </c>
      <c r="AR75" s="13">
        <f t="shared" ref="AR75" si="414">SUM(AS75:AV75)</f>
        <v>0</v>
      </c>
      <c r="AS75" s="13">
        <v>0</v>
      </c>
      <c r="AT75" s="13">
        <v>0</v>
      </c>
      <c r="AU75" s="13">
        <v>0</v>
      </c>
      <c r="AV75" s="13">
        <v>0</v>
      </c>
      <c r="AW75" s="13">
        <f t="shared" si="384"/>
        <v>0</v>
      </c>
      <c r="AX75" s="13">
        <v>0</v>
      </c>
      <c r="AY75" s="13">
        <v>0</v>
      </c>
      <c r="AZ75" s="13"/>
      <c r="BA75" s="13">
        <v>0</v>
      </c>
      <c r="BB75" s="13">
        <f t="shared" si="385"/>
        <v>0</v>
      </c>
      <c r="BC75" s="13">
        <v>0</v>
      </c>
      <c r="BD75" s="13">
        <v>0</v>
      </c>
      <c r="BE75" s="13">
        <v>0</v>
      </c>
      <c r="BF75" s="13">
        <v>0</v>
      </c>
      <c r="BG75" s="13">
        <f t="shared" si="386"/>
        <v>2485.5</v>
      </c>
      <c r="BH75" s="13">
        <f t="shared" si="386"/>
        <v>2429.1</v>
      </c>
      <c r="BI75" s="13">
        <v>0</v>
      </c>
      <c r="BJ75" s="13">
        <v>0</v>
      </c>
      <c r="BK75" s="13">
        <v>1851</v>
      </c>
      <c r="BL75" s="13">
        <v>1794.6</v>
      </c>
      <c r="BM75" s="13">
        <v>0</v>
      </c>
      <c r="BN75" s="13">
        <v>0</v>
      </c>
      <c r="BO75" s="13">
        <f>SUM(2485.5-1851)</f>
        <v>634.5</v>
      </c>
      <c r="BP75" s="13">
        <f>SUM(2429.1-1794.6)</f>
        <v>634.5</v>
      </c>
      <c r="BQ75" s="13">
        <f t="shared" ref="BQ75" si="415">SUM(BR75:BU75)</f>
        <v>0</v>
      </c>
      <c r="BR75" s="13">
        <v>0</v>
      </c>
      <c r="BS75" s="13">
        <v>0</v>
      </c>
      <c r="BT75" s="13">
        <v>0</v>
      </c>
      <c r="BU75" s="13">
        <v>0</v>
      </c>
      <c r="BV75" s="13">
        <f t="shared" ref="BV75" si="416">SUM(BW75:BZ75)</f>
        <v>0</v>
      </c>
      <c r="BW75" s="13">
        <v>0</v>
      </c>
      <c r="BX75" s="13">
        <v>0</v>
      </c>
      <c r="BY75" s="13"/>
      <c r="BZ75" s="13">
        <v>0</v>
      </c>
      <c r="CA75" s="13">
        <f t="shared" si="387"/>
        <v>0</v>
      </c>
      <c r="CB75" s="13">
        <v>0</v>
      </c>
      <c r="CC75" s="13">
        <v>0</v>
      </c>
      <c r="CD75" s="13">
        <v>0</v>
      </c>
      <c r="CE75" s="13">
        <v>0</v>
      </c>
      <c r="CF75" s="28">
        <f t="shared" ref="CF75" si="417">SUM(CG75:CJ75)</f>
        <v>2429.1</v>
      </c>
      <c r="CG75" s="28">
        <f t="shared" si="388"/>
        <v>0</v>
      </c>
      <c r="CH75" s="28">
        <f t="shared" si="389"/>
        <v>1794.6</v>
      </c>
      <c r="CI75" s="28">
        <f t="shared" si="390"/>
        <v>0</v>
      </c>
      <c r="CJ75" s="28">
        <f t="shared" si="391"/>
        <v>634.5</v>
      </c>
      <c r="CK75" s="28">
        <f t="shared" ref="CK75" si="418">SUM(CL75:CO75)</f>
        <v>0</v>
      </c>
      <c r="CL75" s="28">
        <f t="shared" ref="CL75" si="419">SUM(AS75)</f>
        <v>0</v>
      </c>
      <c r="CM75" s="28">
        <f t="shared" si="392"/>
        <v>0</v>
      </c>
      <c r="CN75" s="28">
        <f t="shared" si="392"/>
        <v>0</v>
      </c>
      <c r="CO75" s="28">
        <f t="shared" si="392"/>
        <v>0</v>
      </c>
      <c r="CP75" s="28">
        <f t="shared" ref="CP75" si="420">SUM(CQ75:CT75)</f>
        <v>0</v>
      </c>
      <c r="CQ75" s="28">
        <f t="shared" ref="CQ75" si="421">SUM(AX75)</f>
        <v>0</v>
      </c>
      <c r="CR75" s="28">
        <f t="shared" si="393"/>
        <v>0</v>
      </c>
      <c r="CS75" s="28">
        <f t="shared" si="393"/>
        <v>0</v>
      </c>
      <c r="CT75" s="28">
        <f t="shared" si="393"/>
        <v>0</v>
      </c>
      <c r="CU75" s="28">
        <f t="shared" ref="CU75" si="422">SUM(CV75:CY75)</f>
        <v>2429.1</v>
      </c>
      <c r="CV75" s="28">
        <f t="shared" ref="CV75" si="423">SUM(BJ75)</f>
        <v>0</v>
      </c>
      <c r="CW75" s="28">
        <f t="shared" si="395"/>
        <v>1794.6</v>
      </c>
      <c r="CX75" s="28">
        <f t="shared" si="396"/>
        <v>0</v>
      </c>
      <c r="CY75" s="28">
        <f t="shared" ref="CY75" si="424">SUM(BP75)</f>
        <v>634.5</v>
      </c>
      <c r="CZ75" s="28">
        <f t="shared" ref="CZ75" si="425">SUM(DA75:DD75)</f>
        <v>0</v>
      </c>
      <c r="DA75" s="28">
        <f t="shared" ref="DA75" si="426">SUM(BR75)</f>
        <v>0</v>
      </c>
      <c r="DB75" s="28">
        <f t="shared" si="398"/>
        <v>0</v>
      </c>
      <c r="DC75" s="28">
        <f t="shared" si="398"/>
        <v>0</v>
      </c>
      <c r="DD75" s="28">
        <f t="shared" si="398"/>
        <v>0</v>
      </c>
      <c r="DE75" s="28">
        <f t="shared" ref="DE75" si="427">SUM(DF75:DI75)</f>
        <v>0</v>
      </c>
      <c r="DF75" s="28">
        <f t="shared" ref="DF75" si="428">SUM(BW75)</f>
        <v>0</v>
      </c>
      <c r="DG75" s="28">
        <f t="shared" si="399"/>
        <v>0</v>
      </c>
      <c r="DH75" s="28">
        <f t="shared" si="399"/>
        <v>0</v>
      </c>
      <c r="DI75" s="29">
        <f t="shared" si="399"/>
        <v>0</v>
      </c>
      <c r="DJ75" s="30" t="s">
        <v>67</v>
      </c>
    </row>
    <row r="76" spans="1:114" ht="198" customHeight="1" x14ac:dyDescent="0.25">
      <c r="A76" s="18" t="s">
        <v>328</v>
      </c>
      <c r="B76" s="19" t="s">
        <v>329</v>
      </c>
      <c r="C76" s="47" t="s">
        <v>317</v>
      </c>
      <c r="D76" s="44" t="s">
        <v>360</v>
      </c>
      <c r="E76" s="44" t="s">
        <v>318</v>
      </c>
      <c r="F76" s="19"/>
      <c r="G76" s="19"/>
      <c r="H76" s="19"/>
      <c r="I76" s="19"/>
      <c r="J76" s="19"/>
      <c r="K76" s="19"/>
      <c r="L76" s="19"/>
      <c r="M76" s="19"/>
      <c r="N76" s="19"/>
      <c r="O76" s="19"/>
      <c r="P76" s="19"/>
      <c r="Q76" s="19"/>
      <c r="R76" s="19"/>
      <c r="S76" s="19"/>
      <c r="T76" s="19"/>
      <c r="U76" s="19"/>
      <c r="V76" s="19"/>
      <c r="W76" s="19"/>
      <c r="X76" s="19"/>
      <c r="Y76" s="19"/>
      <c r="Z76" s="19"/>
      <c r="AA76" s="19"/>
      <c r="AB76" s="19"/>
      <c r="AC76" s="45" t="s">
        <v>319</v>
      </c>
      <c r="AD76" s="19" t="s">
        <v>281</v>
      </c>
      <c r="AE76" s="19" t="s">
        <v>282</v>
      </c>
      <c r="AF76" s="19"/>
      <c r="AG76" s="19" t="s">
        <v>320</v>
      </c>
      <c r="AH76" s="13">
        <f t="shared" si="383"/>
        <v>56</v>
      </c>
      <c r="AI76" s="13">
        <f t="shared" si="383"/>
        <v>56</v>
      </c>
      <c r="AJ76" s="13">
        <v>0</v>
      </c>
      <c r="AK76" s="13">
        <v>0</v>
      </c>
      <c r="AL76" s="13">
        <v>0</v>
      </c>
      <c r="AM76" s="13">
        <v>0</v>
      </c>
      <c r="AN76" s="13">
        <v>0</v>
      </c>
      <c r="AO76" s="13">
        <v>0</v>
      </c>
      <c r="AP76" s="13">
        <v>56</v>
      </c>
      <c r="AQ76" s="13">
        <v>56</v>
      </c>
      <c r="AR76" s="13">
        <f t="shared" si="360"/>
        <v>56</v>
      </c>
      <c r="AS76" s="13">
        <v>0</v>
      </c>
      <c r="AT76" s="13">
        <v>0</v>
      </c>
      <c r="AU76" s="13">
        <v>0</v>
      </c>
      <c r="AV76" s="13">
        <v>56</v>
      </c>
      <c r="AW76" s="13">
        <f t="shared" si="384"/>
        <v>56</v>
      </c>
      <c r="AX76" s="13">
        <v>0</v>
      </c>
      <c r="AY76" s="13">
        <v>0</v>
      </c>
      <c r="AZ76" s="13"/>
      <c r="BA76" s="13">
        <v>56</v>
      </c>
      <c r="BB76" s="13">
        <f t="shared" si="385"/>
        <v>56</v>
      </c>
      <c r="BC76" s="13">
        <v>0</v>
      </c>
      <c r="BD76" s="13">
        <v>0</v>
      </c>
      <c r="BE76" s="13">
        <v>0</v>
      </c>
      <c r="BF76" s="13">
        <v>56</v>
      </c>
      <c r="BG76" s="13">
        <f t="shared" si="386"/>
        <v>56</v>
      </c>
      <c r="BH76" s="13">
        <f t="shared" si="386"/>
        <v>56</v>
      </c>
      <c r="BI76" s="13">
        <v>0</v>
      </c>
      <c r="BJ76" s="13">
        <v>0</v>
      </c>
      <c r="BK76" s="13">
        <v>0</v>
      </c>
      <c r="BL76" s="13">
        <v>0</v>
      </c>
      <c r="BM76" s="13">
        <v>0</v>
      </c>
      <c r="BN76" s="13">
        <v>0</v>
      </c>
      <c r="BO76" s="13">
        <v>56</v>
      </c>
      <c r="BP76" s="13">
        <v>56</v>
      </c>
      <c r="BQ76" s="13">
        <f t="shared" si="366"/>
        <v>56</v>
      </c>
      <c r="BR76" s="13">
        <v>0</v>
      </c>
      <c r="BS76" s="13">
        <v>0</v>
      </c>
      <c r="BT76" s="13">
        <v>0</v>
      </c>
      <c r="BU76" s="13">
        <v>56</v>
      </c>
      <c r="BV76" s="13">
        <f t="shared" si="368"/>
        <v>56</v>
      </c>
      <c r="BW76" s="13">
        <v>0</v>
      </c>
      <c r="BX76" s="13">
        <v>0</v>
      </c>
      <c r="BY76" s="13"/>
      <c r="BZ76" s="13">
        <v>56</v>
      </c>
      <c r="CA76" s="13">
        <f t="shared" si="387"/>
        <v>56</v>
      </c>
      <c r="CB76" s="13">
        <v>0</v>
      </c>
      <c r="CC76" s="13">
        <v>0</v>
      </c>
      <c r="CD76" s="13">
        <v>0</v>
      </c>
      <c r="CE76" s="13">
        <v>56</v>
      </c>
      <c r="CF76" s="28">
        <f t="shared" si="371"/>
        <v>56</v>
      </c>
      <c r="CG76" s="28">
        <f t="shared" si="388"/>
        <v>0</v>
      </c>
      <c r="CH76" s="28">
        <f t="shared" si="389"/>
        <v>0</v>
      </c>
      <c r="CI76" s="28">
        <f t="shared" si="390"/>
        <v>0</v>
      </c>
      <c r="CJ76" s="28">
        <f t="shared" si="391"/>
        <v>56</v>
      </c>
      <c r="CK76" s="28">
        <f t="shared" si="373"/>
        <v>56</v>
      </c>
      <c r="CL76" s="28">
        <f t="shared" si="392"/>
        <v>0</v>
      </c>
      <c r="CM76" s="28">
        <f t="shared" si="392"/>
        <v>0</v>
      </c>
      <c r="CN76" s="28">
        <f t="shared" si="392"/>
        <v>0</v>
      </c>
      <c r="CO76" s="28">
        <f t="shared" si="392"/>
        <v>56</v>
      </c>
      <c r="CP76" s="28">
        <f t="shared" si="375"/>
        <v>56</v>
      </c>
      <c r="CQ76" s="28">
        <f t="shared" si="393"/>
        <v>0</v>
      </c>
      <c r="CR76" s="28">
        <f t="shared" si="393"/>
        <v>0</v>
      </c>
      <c r="CS76" s="28">
        <f t="shared" si="393"/>
        <v>0</v>
      </c>
      <c r="CT76" s="28">
        <f t="shared" si="393"/>
        <v>56</v>
      </c>
      <c r="CU76" s="28">
        <f t="shared" si="377"/>
        <v>56</v>
      </c>
      <c r="CV76" s="28">
        <f t="shared" si="394"/>
        <v>0</v>
      </c>
      <c r="CW76" s="28">
        <f t="shared" si="395"/>
        <v>0</v>
      </c>
      <c r="CX76" s="28">
        <f t="shared" si="396"/>
        <v>0</v>
      </c>
      <c r="CY76" s="28">
        <f t="shared" si="397"/>
        <v>56</v>
      </c>
      <c r="CZ76" s="28">
        <f t="shared" si="379"/>
        <v>56</v>
      </c>
      <c r="DA76" s="28">
        <f t="shared" si="398"/>
        <v>0</v>
      </c>
      <c r="DB76" s="28">
        <f t="shared" si="398"/>
        <v>0</v>
      </c>
      <c r="DC76" s="28">
        <f t="shared" si="398"/>
        <v>0</v>
      </c>
      <c r="DD76" s="28">
        <f t="shared" si="398"/>
        <v>56</v>
      </c>
      <c r="DE76" s="28">
        <f t="shared" si="381"/>
        <v>56</v>
      </c>
      <c r="DF76" s="28">
        <f t="shared" si="399"/>
        <v>0</v>
      </c>
      <c r="DG76" s="28">
        <f t="shared" si="399"/>
        <v>0</v>
      </c>
      <c r="DH76" s="28">
        <f t="shared" si="399"/>
        <v>0</v>
      </c>
      <c r="DI76" s="29">
        <f t="shared" si="399"/>
        <v>56</v>
      </c>
      <c r="DJ76" s="30" t="s">
        <v>67</v>
      </c>
    </row>
    <row r="77" spans="1:114" s="17" customFormat="1" ht="31.5" x14ac:dyDescent="0.25">
      <c r="A77" s="10" t="s">
        <v>330</v>
      </c>
      <c r="B77" s="11" t="s">
        <v>331</v>
      </c>
      <c r="C77" s="11" t="s">
        <v>51</v>
      </c>
      <c r="D77" s="11" t="s">
        <v>51</v>
      </c>
      <c r="E77" s="11" t="s">
        <v>51</v>
      </c>
      <c r="F77" s="11" t="s">
        <v>51</v>
      </c>
      <c r="G77" s="11" t="s">
        <v>51</v>
      </c>
      <c r="H77" s="11" t="s">
        <v>51</v>
      </c>
      <c r="I77" s="11" t="s">
        <v>51</v>
      </c>
      <c r="J77" s="11" t="s">
        <v>51</v>
      </c>
      <c r="K77" s="11" t="s">
        <v>51</v>
      </c>
      <c r="L77" s="11" t="s">
        <v>51</v>
      </c>
      <c r="M77" s="11" t="s">
        <v>51</v>
      </c>
      <c r="N77" s="11" t="s">
        <v>51</v>
      </c>
      <c r="O77" s="11" t="s">
        <v>51</v>
      </c>
      <c r="P77" s="11" t="s">
        <v>51</v>
      </c>
      <c r="Q77" s="11" t="s">
        <v>51</v>
      </c>
      <c r="R77" s="11" t="s">
        <v>51</v>
      </c>
      <c r="S77" s="11" t="s">
        <v>51</v>
      </c>
      <c r="T77" s="11" t="s">
        <v>51</v>
      </c>
      <c r="U77" s="11" t="s">
        <v>51</v>
      </c>
      <c r="V77" s="11" t="s">
        <v>51</v>
      </c>
      <c r="W77" s="11" t="s">
        <v>51</v>
      </c>
      <c r="X77" s="11" t="s">
        <v>51</v>
      </c>
      <c r="Y77" s="11" t="s">
        <v>51</v>
      </c>
      <c r="Z77" s="11" t="s">
        <v>51</v>
      </c>
      <c r="AA77" s="11" t="s">
        <v>51</v>
      </c>
      <c r="AB77" s="11" t="s">
        <v>51</v>
      </c>
      <c r="AC77" s="11" t="s">
        <v>51</v>
      </c>
      <c r="AD77" s="11" t="s">
        <v>51</v>
      </c>
      <c r="AE77" s="11" t="s">
        <v>51</v>
      </c>
      <c r="AF77" s="11" t="s">
        <v>51</v>
      </c>
      <c r="AG77" s="11" t="s">
        <v>51</v>
      </c>
      <c r="AH77" s="12">
        <f t="shared" ref="AH77:AH78" si="429">SUM(AJ77+AL77+AN77+AP77)</f>
        <v>74920.799999999988</v>
      </c>
      <c r="AI77" s="12">
        <f t="shared" ref="AI77:AI78" si="430">SUM(AK77+AM77+AO77+AQ77)</f>
        <v>68344.400000000009</v>
      </c>
      <c r="AJ77" s="12">
        <f t="shared" ref="AJ77:AQ77" si="431">SUM(AJ78-AJ59)</f>
        <v>3166.9</v>
      </c>
      <c r="AK77" s="12">
        <f t="shared" si="431"/>
        <v>3160.4</v>
      </c>
      <c r="AL77" s="12">
        <f t="shared" si="431"/>
        <v>17497</v>
      </c>
      <c r="AM77" s="12">
        <f t="shared" si="431"/>
        <v>16184.099999999997</v>
      </c>
      <c r="AN77" s="12">
        <f t="shared" si="431"/>
        <v>0</v>
      </c>
      <c r="AO77" s="12">
        <f t="shared" si="431"/>
        <v>0</v>
      </c>
      <c r="AP77" s="12">
        <f t="shared" si="431"/>
        <v>54256.899999999994</v>
      </c>
      <c r="AQ77" s="12">
        <f t="shared" si="431"/>
        <v>48999.900000000009</v>
      </c>
      <c r="AR77" s="12">
        <f>SUM(AR78-AR59)</f>
        <v>44627.8</v>
      </c>
      <c r="AS77" s="12">
        <f>SUM(AS78-AS59)</f>
        <v>278.3</v>
      </c>
      <c r="AT77" s="12">
        <f t="shared" ref="AT77:AV77" si="432">SUM(AT78-AT59)</f>
        <v>5156.0999999999995</v>
      </c>
      <c r="AU77" s="12">
        <f t="shared" si="432"/>
        <v>0</v>
      </c>
      <c r="AV77" s="12">
        <f t="shared" si="432"/>
        <v>39193.399999999994</v>
      </c>
      <c r="AW77" s="12">
        <f t="shared" ref="AW77:AW78" si="433">SUM(AX77:BA77)</f>
        <v>28571.499999999996</v>
      </c>
      <c r="AX77" s="12">
        <f t="shared" ref="AX77:BA77" si="434">SUM(AX78-AX59)</f>
        <v>281.39999999999998</v>
      </c>
      <c r="AY77" s="12">
        <f t="shared" si="434"/>
        <v>3.5</v>
      </c>
      <c r="AZ77" s="12">
        <f t="shared" si="434"/>
        <v>0</v>
      </c>
      <c r="BA77" s="12">
        <f t="shared" si="434"/>
        <v>28286.599999999995</v>
      </c>
      <c r="BB77" s="12">
        <f t="shared" ref="BB77:BB78" si="435">SUM(BC77:BF77)</f>
        <v>29898.599999999995</v>
      </c>
      <c r="BC77" s="12">
        <f t="shared" ref="BC77:BF77" si="436">SUM(BC78-BC59)</f>
        <v>291.5</v>
      </c>
      <c r="BD77" s="12">
        <f t="shared" si="436"/>
        <v>803.5</v>
      </c>
      <c r="BE77" s="12">
        <f t="shared" si="436"/>
        <v>0</v>
      </c>
      <c r="BF77" s="12">
        <f t="shared" si="436"/>
        <v>28803.599999999995</v>
      </c>
      <c r="BG77" s="12">
        <f t="shared" ref="BG77:BH78" si="437">SUM(BI77+BK77+BM77+BO77)</f>
        <v>61022</v>
      </c>
      <c r="BH77" s="12">
        <f t="shared" si="437"/>
        <v>59313.2</v>
      </c>
      <c r="BI77" s="12">
        <f t="shared" ref="BI77:BP77" si="438">SUM(BI78-BI59)</f>
        <v>3159.4</v>
      </c>
      <c r="BJ77" s="12">
        <f t="shared" si="438"/>
        <v>3152.9</v>
      </c>
      <c r="BK77" s="12">
        <f t="shared" si="438"/>
        <v>14113.199999999999</v>
      </c>
      <c r="BL77" s="12">
        <f t="shared" si="438"/>
        <v>14091.999999999998</v>
      </c>
      <c r="BM77" s="12">
        <f t="shared" si="438"/>
        <v>0</v>
      </c>
      <c r="BN77" s="12">
        <f t="shared" si="438"/>
        <v>0</v>
      </c>
      <c r="BO77" s="12">
        <f t="shared" si="438"/>
        <v>43749.4</v>
      </c>
      <c r="BP77" s="12">
        <f t="shared" si="438"/>
        <v>42068.3</v>
      </c>
      <c r="BQ77" s="12">
        <f t="shared" si="366"/>
        <v>40049.799999999996</v>
      </c>
      <c r="BR77" s="12">
        <f t="shared" ref="BR77:BU77" si="439">SUM(BR78-BR59)</f>
        <v>278.3</v>
      </c>
      <c r="BS77" s="12">
        <f t="shared" si="439"/>
        <v>5156.0999999999995</v>
      </c>
      <c r="BT77" s="12">
        <f t="shared" si="439"/>
        <v>0</v>
      </c>
      <c r="BU77" s="12">
        <f t="shared" si="439"/>
        <v>34615.399999999994</v>
      </c>
      <c r="BV77" s="12">
        <f t="shared" si="368"/>
        <v>28571.499999999996</v>
      </c>
      <c r="BW77" s="12">
        <f t="shared" ref="BW77:BZ77" si="440">SUM(BW78-BW59)</f>
        <v>281.39999999999998</v>
      </c>
      <c r="BX77" s="12">
        <f t="shared" si="440"/>
        <v>3.5</v>
      </c>
      <c r="BY77" s="12">
        <f t="shared" si="440"/>
        <v>0</v>
      </c>
      <c r="BZ77" s="12">
        <f t="shared" si="440"/>
        <v>28286.599999999995</v>
      </c>
      <c r="CA77" s="12">
        <f t="shared" ref="CA77:CA78" si="441">SUM(CB77:CE77)</f>
        <v>29898.599999999995</v>
      </c>
      <c r="CB77" s="12">
        <f t="shared" ref="CB77:CE77" si="442">SUM(CB78-CB59)</f>
        <v>291.5</v>
      </c>
      <c r="CC77" s="12">
        <f t="shared" si="442"/>
        <v>803.5</v>
      </c>
      <c r="CD77" s="12">
        <f t="shared" si="442"/>
        <v>0</v>
      </c>
      <c r="CE77" s="12">
        <f t="shared" si="442"/>
        <v>28803.599999999995</v>
      </c>
      <c r="CF77" s="14">
        <f t="shared" si="371"/>
        <v>68344.400000000009</v>
      </c>
      <c r="CG77" s="12">
        <f t="shared" ref="CG77:CJ77" si="443">SUM(CG78-CG59)</f>
        <v>3160.4</v>
      </c>
      <c r="CH77" s="12">
        <f t="shared" si="443"/>
        <v>16184.099999999997</v>
      </c>
      <c r="CI77" s="12">
        <f t="shared" si="443"/>
        <v>0</v>
      </c>
      <c r="CJ77" s="12">
        <f t="shared" si="443"/>
        <v>48999.900000000009</v>
      </c>
      <c r="CK77" s="14">
        <f t="shared" si="373"/>
        <v>44627.799999999996</v>
      </c>
      <c r="CL77" s="12">
        <f t="shared" ref="CL77:CO77" si="444">SUM(CL78-CL59)</f>
        <v>278.3</v>
      </c>
      <c r="CM77" s="12">
        <f t="shared" si="444"/>
        <v>5156.0999999999995</v>
      </c>
      <c r="CN77" s="12">
        <f t="shared" si="444"/>
        <v>0</v>
      </c>
      <c r="CO77" s="12">
        <f t="shared" si="444"/>
        <v>39193.399999999994</v>
      </c>
      <c r="CP77" s="14">
        <f t="shared" si="375"/>
        <v>28571.499999999996</v>
      </c>
      <c r="CQ77" s="12">
        <f t="shared" ref="CQ77:CT77" si="445">SUM(CQ78-CQ59)</f>
        <v>281.39999999999998</v>
      </c>
      <c r="CR77" s="12">
        <f t="shared" si="445"/>
        <v>3.5</v>
      </c>
      <c r="CS77" s="12">
        <f t="shared" si="445"/>
        <v>0</v>
      </c>
      <c r="CT77" s="12">
        <f t="shared" si="445"/>
        <v>28286.599999999995</v>
      </c>
      <c r="CU77" s="14">
        <f t="shared" si="377"/>
        <v>59313.2</v>
      </c>
      <c r="CV77" s="12">
        <f t="shared" ref="CV77:CY77" si="446">SUM(CV78-CV59)</f>
        <v>3152.9</v>
      </c>
      <c r="CW77" s="12">
        <f t="shared" si="446"/>
        <v>14091.999999999998</v>
      </c>
      <c r="CX77" s="12">
        <f t="shared" si="446"/>
        <v>0</v>
      </c>
      <c r="CY77" s="12">
        <f t="shared" si="446"/>
        <v>42068.3</v>
      </c>
      <c r="CZ77" s="14">
        <f t="shared" si="379"/>
        <v>40049.799999999996</v>
      </c>
      <c r="DA77" s="12">
        <f t="shared" ref="DA77:DD77" si="447">SUM(DA78-DA59)</f>
        <v>278.3</v>
      </c>
      <c r="DB77" s="12">
        <f t="shared" si="447"/>
        <v>5156.0999999999995</v>
      </c>
      <c r="DC77" s="12">
        <f t="shared" si="447"/>
        <v>0</v>
      </c>
      <c r="DD77" s="12">
        <f t="shared" si="447"/>
        <v>34615.399999999994</v>
      </c>
      <c r="DE77" s="14">
        <f t="shared" si="381"/>
        <v>28571.499999999996</v>
      </c>
      <c r="DF77" s="12">
        <f t="shared" ref="DF77:DI77" si="448">SUM(DF78-DF59)</f>
        <v>281.39999999999998</v>
      </c>
      <c r="DG77" s="12">
        <f t="shared" si="448"/>
        <v>3.5</v>
      </c>
      <c r="DH77" s="12">
        <f t="shared" si="448"/>
        <v>0</v>
      </c>
      <c r="DI77" s="15">
        <f t="shared" si="448"/>
        <v>28286.599999999995</v>
      </c>
      <c r="DJ77" s="16"/>
    </row>
    <row r="78" spans="1:114" s="17" customFormat="1" ht="29.25" customHeight="1" x14ac:dyDescent="0.25">
      <c r="A78" s="10" t="s">
        <v>332</v>
      </c>
      <c r="B78" s="11" t="s">
        <v>333</v>
      </c>
      <c r="C78" s="11" t="s">
        <v>51</v>
      </c>
      <c r="D78" s="11" t="s">
        <v>51</v>
      </c>
      <c r="E78" s="11" t="s">
        <v>51</v>
      </c>
      <c r="F78" s="11" t="s">
        <v>51</v>
      </c>
      <c r="G78" s="11" t="s">
        <v>51</v>
      </c>
      <c r="H78" s="11" t="s">
        <v>51</v>
      </c>
      <c r="I78" s="11" t="s">
        <v>51</v>
      </c>
      <c r="J78" s="11" t="s">
        <v>51</v>
      </c>
      <c r="K78" s="11" t="s">
        <v>51</v>
      </c>
      <c r="L78" s="11" t="s">
        <v>51</v>
      </c>
      <c r="M78" s="11" t="s">
        <v>51</v>
      </c>
      <c r="N78" s="11" t="s">
        <v>51</v>
      </c>
      <c r="O78" s="11" t="s">
        <v>51</v>
      </c>
      <c r="P78" s="11" t="s">
        <v>51</v>
      </c>
      <c r="Q78" s="11" t="s">
        <v>51</v>
      </c>
      <c r="R78" s="11" t="s">
        <v>51</v>
      </c>
      <c r="S78" s="11" t="s">
        <v>51</v>
      </c>
      <c r="T78" s="11" t="s">
        <v>51</v>
      </c>
      <c r="U78" s="11" t="s">
        <v>51</v>
      </c>
      <c r="V78" s="11" t="s">
        <v>51</v>
      </c>
      <c r="W78" s="11" t="s">
        <v>51</v>
      </c>
      <c r="X78" s="11" t="s">
        <v>51</v>
      </c>
      <c r="Y78" s="11" t="s">
        <v>51</v>
      </c>
      <c r="Z78" s="11" t="s">
        <v>51</v>
      </c>
      <c r="AA78" s="11" t="s">
        <v>51</v>
      </c>
      <c r="AB78" s="11" t="s">
        <v>51</v>
      </c>
      <c r="AC78" s="11" t="s">
        <v>51</v>
      </c>
      <c r="AD78" s="11" t="s">
        <v>51</v>
      </c>
      <c r="AE78" s="11" t="s">
        <v>51</v>
      </c>
      <c r="AF78" s="11" t="s">
        <v>51</v>
      </c>
      <c r="AG78" s="11" t="s">
        <v>51</v>
      </c>
      <c r="AH78" s="12">
        <f t="shared" si="429"/>
        <v>87631.5</v>
      </c>
      <c r="AI78" s="12">
        <f t="shared" si="430"/>
        <v>80998.700000000012</v>
      </c>
      <c r="AJ78" s="12">
        <f t="shared" ref="AJ78:AQ78" si="449">SUM(AJ17)</f>
        <v>3166.9</v>
      </c>
      <c r="AK78" s="12">
        <f t="shared" si="449"/>
        <v>3160.4</v>
      </c>
      <c r="AL78" s="12">
        <f t="shared" si="449"/>
        <v>19348</v>
      </c>
      <c r="AM78" s="12">
        <f t="shared" si="449"/>
        <v>17978.699999999997</v>
      </c>
      <c r="AN78" s="12">
        <f t="shared" si="449"/>
        <v>0</v>
      </c>
      <c r="AO78" s="12">
        <f t="shared" si="449"/>
        <v>0</v>
      </c>
      <c r="AP78" s="12">
        <f t="shared" si="449"/>
        <v>65116.599999999991</v>
      </c>
      <c r="AQ78" s="12">
        <f t="shared" si="449"/>
        <v>59859.600000000006</v>
      </c>
      <c r="AR78" s="12">
        <f>SUM(AR17)</f>
        <v>63118.299999999996</v>
      </c>
      <c r="AS78" s="12">
        <f>SUM(AS17)</f>
        <v>278.3</v>
      </c>
      <c r="AT78" s="12">
        <f t="shared" ref="AT78:AV78" si="450">SUM(AT17)</f>
        <v>5156.0999999999995</v>
      </c>
      <c r="AU78" s="12">
        <f t="shared" si="450"/>
        <v>0</v>
      </c>
      <c r="AV78" s="12">
        <f t="shared" si="450"/>
        <v>57683.899999999994</v>
      </c>
      <c r="AW78" s="12">
        <f t="shared" si="433"/>
        <v>45985.799999999996</v>
      </c>
      <c r="AX78" s="12">
        <f t="shared" ref="AX78:BA78" si="451">SUM(AX17)</f>
        <v>281.39999999999998</v>
      </c>
      <c r="AY78" s="12">
        <f t="shared" si="451"/>
        <v>3.5</v>
      </c>
      <c r="AZ78" s="12">
        <f t="shared" si="451"/>
        <v>0</v>
      </c>
      <c r="BA78" s="12">
        <f t="shared" si="451"/>
        <v>45700.899999999994</v>
      </c>
      <c r="BB78" s="12">
        <f t="shared" si="435"/>
        <v>47485.599999999991</v>
      </c>
      <c r="BC78" s="12">
        <f t="shared" ref="BC78:BF78" si="452">SUM(BC17)</f>
        <v>291.5</v>
      </c>
      <c r="BD78" s="12">
        <f t="shared" si="452"/>
        <v>803.5</v>
      </c>
      <c r="BE78" s="12">
        <f t="shared" si="452"/>
        <v>0</v>
      </c>
      <c r="BF78" s="12">
        <f t="shared" si="452"/>
        <v>46390.599999999991</v>
      </c>
      <c r="BG78" s="12">
        <f t="shared" si="437"/>
        <v>73732.7</v>
      </c>
      <c r="BH78" s="12">
        <f t="shared" si="437"/>
        <v>71967.5</v>
      </c>
      <c r="BI78" s="12">
        <f t="shared" ref="BI78:BP78" si="453">SUM(BI17)</f>
        <v>3159.4</v>
      </c>
      <c r="BJ78" s="12">
        <f t="shared" si="453"/>
        <v>3152.9</v>
      </c>
      <c r="BK78" s="12">
        <f t="shared" si="453"/>
        <v>15964.199999999999</v>
      </c>
      <c r="BL78" s="12">
        <f t="shared" si="453"/>
        <v>15886.599999999999</v>
      </c>
      <c r="BM78" s="12">
        <f t="shared" si="453"/>
        <v>0</v>
      </c>
      <c r="BN78" s="12">
        <f t="shared" si="453"/>
        <v>0</v>
      </c>
      <c r="BO78" s="12">
        <f t="shared" si="453"/>
        <v>54609.1</v>
      </c>
      <c r="BP78" s="12">
        <f t="shared" si="453"/>
        <v>52928</v>
      </c>
      <c r="BQ78" s="12">
        <f t="shared" si="366"/>
        <v>58540.299999999996</v>
      </c>
      <c r="BR78" s="12">
        <f t="shared" ref="BR78:BU78" si="454">SUM(BR17)</f>
        <v>278.3</v>
      </c>
      <c r="BS78" s="12">
        <f t="shared" si="454"/>
        <v>5156.0999999999995</v>
      </c>
      <c r="BT78" s="12">
        <f t="shared" si="454"/>
        <v>0</v>
      </c>
      <c r="BU78" s="12">
        <f t="shared" si="454"/>
        <v>53105.899999999994</v>
      </c>
      <c r="BV78" s="12">
        <f t="shared" si="368"/>
        <v>45985.799999999996</v>
      </c>
      <c r="BW78" s="12">
        <f t="shared" ref="BW78:BZ78" si="455">SUM(BW17)</f>
        <v>281.39999999999998</v>
      </c>
      <c r="BX78" s="12">
        <f t="shared" si="455"/>
        <v>3.5</v>
      </c>
      <c r="BY78" s="12">
        <f t="shared" si="455"/>
        <v>0</v>
      </c>
      <c r="BZ78" s="12">
        <f t="shared" si="455"/>
        <v>45700.899999999994</v>
      </c>
      <c r="CA78" s="12">
        <f t="shared" si="441"/>
        <v>47485.599999999991</v>
      </c>
      <c r="CB78" s="12">
        <f t="shared" ref="CB78:CE78" si="456">SUM(CB17)</f>
        <v>291.5</v>
      </c>
      <c r="CC78" s="12">
        <f t="shared" si="456"/>
        <v>803.5</v>
      </c>
      <c r="CD78" s="12">
        <f t="shared" si="456"/>
        <v>0</v>
      </c>
      <c r="CE78" s="12">
        <f t="shared" si="456"/>
        <v>46390.599999999991</v>
      </c>
      <c r="CF78" s="14">
        <f t="shared" si="371"/>
        <v>80998.700000000012</v>
      </c>
      <c r="CG78" s="12">
        <f t="shared" ref="CG78:CJ78" si="457">SUM(CG17)</f>
        <v>3160.4</v>
      </c>
      <c r="CH78" s="12">
        <f t="shared" si="457"/>
        <v>17978.699999999997</v>
      </c>
      <c r="CI78" s="12">
        <f t="shared" si="457"/>
        <v>0</v>
      </c>
      <c r="CJ78" s="12">
        <f t="shared" si="457"/>
        <v>59859.600000000006</v>
      </c>
      <c r="CK78" s="14">
        <f t="shared" si="373"/>
        <v>63118.299999999996</v>
      </c>
      <c r="CL78" s="12">
        <f t="shared" ref="CL78:CO78" si="458">SUM(CL17)</f>
        <v>278.3</v>
      </c>
      <c r="CM78" s="12">
        <f t="shared" si="458"/>
        <v>5156.0999999999995</v>
      </c>
      <c r="CN78" s="12">
        <f t="shared" si="458"/>
        <v>0</v>
      </c>
      <c r="CO78" s="12">
        <f t="shared" si="458"/>
        <v>57683.899999999994</v>
      </c>
      <c r="CP78" s="14">
        <f t="shared" si="375"/>
        <v>45985.799999999996</v>
      </c>
      <c r="CQ78" s="12">
        <f t="shared" ref="CQ78:CT78" si="459">SUM(CQ17)</f>
        <v>281.39999999999998</v>
      </c>
      <c r="CR78" s="12">
        <f t="shared" si="459"/>
        <v>3.5</v>
      </c>
      <c r="CS78" s="12">
        <f t="shared" si="459"/>
        <v>0</v>
      </c>
      <c r="CT78" s="12">
        <f t="shared" si="459"/>
        <v>45700.899999999994</v>
      </c>
      <c r="CU78" s="14">
        <f t="shared" si="377"/>
        <v>71967.5</v>
      </c>
      <c r="CV78" s="12">
        <f t="shared" ref="CV78:CY78" si="460">SUM(CV17)</f>
        <v>3152.9</v>
      </c>
      <c r="CW78" s="12">
        <f t="shared" si="460"/>
        <v>15886.599999999999</v>
      </c>
      <c r="CX78" s="12">
        <f t="shared" si="460"/>
        <v>0</v>
      </c>
      <c r="CY78" s="12">
        <f t="shared" si="460"/>
        <v>52928</v>
      </c>
      <c r="CZ78" s="14">
        <f t="shared" si="379"/>
        <v>58540.299999999996</v>
      </c>
      <c r="DA78" s="12">
        <f t="shared" ref="DA78:DD78" si="461">SUM(DA17)</f>
        <v>278.3</v>
      </c>
      <c r="DB78" s="12">
        <f t="shared" si="461"/>
        <v>5156.0999999999995</v>
      </c>
      <c r="DC78" s="12">
        <f t="shared" si="461"/>
        <v>0</v>
      </c>
      <c r="DD78" s="12">
        <f t="shared" si="461"/>
        <v>53105.899999999994</v>
      </c>
      <c r="DE78" s="14">
        <f t="shared" si="381"/>
        <v>45985.799999999996</v>
      </c>
      <c r="DF78" s="12">
        <f t="shared" ref="DF78:DI78" si="462">SUM(DF17)</f>
        <v>281.39999999999998</v>
      </c>
      <c r="DG78" s="12">
        <f t="shared" si="462"/>
        <v>3.5</v>
      </c>
      <c r="DH78" s="12">
        <f t="shared" si="462"/>
        <v>0</v>
      </c>
      <c r="DI78" s="15">
        <f t="shared" si="462"/>
        <v>45700.899999999994</v>
      </c>
      <c r="DJ78" s="16"/>
    </row>
    <row r="79" spans="1:114" hidden="1" x14ac:dyDescent="0.25">
      <c r="CF79" s="59">
        <f>SUM(CF78-AI78)</f>
        <v>0</v>
      </c>
      <c r="CG79" s="59">
        <f>SUM(CG78-AK78)</f>
        <v>0</v>
      </c>
      <c r="CH79" s="59">
        <f>SUM(CH78-AM78)</f>
        <v>0</v>
      </c>
      <c r="CI79" s="59"/>
      <c r="CJ79" s="59">
        <f t="shared" ref="CJ79" si="463">SUM(CJ78-AM78)</f>
        <v>41880.900000000009</v>
      </c>
      <c r="CK79" s="59">
        <f>SUM(CK78-AR78)</f>
        <v>0</v>
      </c>
      <c r="CP79" s="59">
        <f>SUM(CP78-AW78)</f>
        <v>0</v>
      </c>
      <c r="CU79" s="59">
        <f>SUM(CU78-BH78)</f>
        <v>0</v>
      </c>
      <c r="CZ79" s="59">
        <f>SUM(CZ78-BQ78)</f>
        <v>0</v>
      </c>
      <c r="DE79" s="59">
        <f>SUM(DE78-BV78)</f>
        <v>0</v>
      </c>
    </row>
    <row r="80" spans="1:114" x14ac:dyDescent="0.25">
      <c r="A80" s="4"/>
    </row>
    <row r="81" spans="1:1" x14ac:dyDescent="0.25">
      <c r="A81" s="4"/>
    </row>
  </sheetData>
  <mergeCells count="151">
    <mergeCell ref="CB1:CE1"/>
    <mergeCell ref="CB2:CE2"/>
    <mergeCell ref="A4:CE4"/>
    <mergeCell ref="A6:CE6"/>
    <mergeCell ref="D8:I8"/>
    <mergeCell ref="A11:A15"/>
    <mergeCell ref="B11:B15"/>
    <mergeCell ref="C11:AE11"/>
    <mergeCell ref="AF11:AF15"/>
    <mergeCell ref="AH11:BF11"/>
    <mergeCell ref="BG11:CE11"/>
    <mergeCell ref="Z13:AB13"/>
    <mergeCell ref="AH13:AQ13"/>
    <mergeCell ref="AR13:AV13"/>
    <mergeCell ref="BG13:BP13"/>
    <mergeCell ref="BQ13:BU13"/>
    <mergeCell ref="C14:C15"/>
    <mergeCell ref="D14:D15"/>
    <mergeCell ref="E14:E15"/>
    <mergeCell ref="F14:F15"/>
    <mergeCell ref="G14:G15"/>
    <mergeCell ref="H14:H15"/>
    <mergeCell ref="O14:O15"/>
    <mergeCell ref="P14:P15"/>
    <mergeCell ref="CU11:DI11"/>
    <mergeCell ref="DJ11:DJ15"/>
    <mergeCell ref="C12:V12"/>
    <mergeCell ref="W12:AB12"/>
    <mergeCell ref="AC12:AE13"/>
    <mergeCell ref="AH12:AQ12"/>
    <mergeCell ref="AR12:AV12"/>
    <mergeCell ref="CF12:CJ12"/>
    <mergeCell ref="CK12:CO12"/>
    <mergeCell ref="CP12:CT12"/>
    <mergeCell ref="CU12:CY12"/>
    <mergeCell ref="CZ12:DD12"/>
    <mergeCell ref="DE12:DI12"/>
    <mergeCell ref="AW12:BA13"/>
    <mergeCell ref="BB12:BF13"/>
    <mergeCell ref="BG12:BP12"/>
    <mergeCell ref="BQ12:BU12"/>
    <mergeCell ref="BV12:BZ13"/>
    <mergeCell ref="CA12:CE13"/>
    <mergeCell ref="CU13:CY13"/>
    <mergeCell ref="CZ13:DD13"/>
    <mergeCell ref="DE13:DI13"/>
    <mergeCell ref="W13:Y13"/>
    <mergeCell ref="CF13:CJ13"/>
    <mergeCell ref="CK13:CO13"/>
    <mergeCell ref="CP13:CT13"/>
    <mergeCell ref="C13:E13"/>
    <mergeCell ref="F13:I13"/>
    <mergeCell ref="J13:L13"/>
    <mergeCell ref="M13:P13"/>
    <mergeCell ref="Q13:S13"/>
    <mergeCell ref="T13:V13"/>
    <mergeCell ref="AG11:AG13"/>
    <mergeCell ref="CF11:CT11"/>
    <mergeCell ref="Q14:Q15"/>
    <mergeCell ref="R14:R15"/>
    <mergeCell ref="S14:S15"/>
    <mergeCell ref="T14:T15"/>
    <mergeCell ref="I14:I15"/>
    <mergeCell ref="J14:J15"/>
    <mergeCell ref="K14:K15"/>
    <mergeCell ref="L14:L15"/>
    <mergeCell ref="M14:M15"/>
    <mergeCell ref="N14:N15"/>
    <mergeCell ref="AA14:AA15"/>
    <mergeCell ref="AB14:AB15"/>
    <mergeCell ref="AC14:AC15"/>
    <mergeCell ref="AD14:AD15"/>
    <mergeCell ref="AE14:AE15"/>
    <mergeCell ref="AG14:AG15"/>
    <mergeCell ref="U14:U15"/>
    <mergeCell ref="V14:V15"/>
    <mergeCell ref="W14:W15"/>
    <mergeCell ref="X14:X15"/>
    <mergeCell ref="Y14:Y15"/>
    <mergeCell ref="Z14:Z15"/>
    <mergeCell ref="AR14:AR15"/>
    <mergeCell ref="AS14:AS15"/>
    <mergeCell ref="AT14:AT15"/>
    <mergeCell ref="AU14:AU15"/>
    <mergeCell ref="AV14:AV15"/>
    <mergeCell ref="AW14:AW15"/>
    <mergeCell ref="AH14:AI14"/>
    <mergeCell ref="AJ14:AK14"/>
    <mergeCell ref="AL14:AM14"/>
    <mergeCell ref="AN14:AO14"/>
    <mergeCell ref="AP14:AQ14"/>
    <mergeCell ref="BM14:BN14"/>
    <mergeCell ref="BO14:BP14"/>
    <mergeCell ref="BQ14:BQ15"/>
    <mergeCell ref="BR14:BR15"/>
    <mergeCell ref="BS14:BS15"/>
    <mergeCell ref="BT14:BT15"/>
    <mergeCell ref="AX14:BA14"/>
    <mergeCell ref="BB14:BB15"/>
    <mergeCell ref="BC14:BF14"/>
    <mergeCell ref="BG14:BH14"/>
    <mergeCell ref="BI14:BJ14"/>
    <mergeCell ref="BK14:BL14"/>
    <mergeCell ref="CG14:CG15"/>
    <mergeCell ref="CH14:CH15"/>
    <mergeCell ref="CI14:CI15"/>
    <mergeCell ref="CJ14:CJ15"/>
    <mergeCell ref="CK14:CK15"/>
    <mergeCell ref="CL14:CL15"/>
    <mergeCell ref="BU14:BU15"/>
    <mergeCell ref="BV14:BV15"/>
    <mergeCell ref="BW14:BZ14"/>
    <mergeCell ref="CA14:CA15"/>
    <mergeCell ref="CB14:CE14"/>
    <mergeCell ref="CF14:CF15"/>
    <mergeCell ref="DE14:DE15"/>
    <mergeCell ref="DF14:DF15"/>
    <mergeCell ref="DG14:DG15"/>
    <mergeCell ref="DH14:DH15"/>
    <mergeCell ref="DI14:DI15"/>
    <mergeCell ref="CY14:CY15"/>
    <mergeCell ref="CZ14:CZ15"/>
    <mergeCell ref="DA14:DA15"/>
    <mergeCell ref="DB14:DB15"/>
    <mergeCell ref="DC14:DC15"/>
    <mergeCell ref="DD14:DD15"/>
    <mergeCell ref="CS14:CS15"/>
    <mergeCell ref="CT14:CT15"/>
    <mergeCell ref="CU14:CU15"/>
    <mergeCell ref="CV14:CV15"/>
    <mergeCell ref="CW14:CW15"/>
    <mergeCell ref="CX14:CX15"/>
    <mergeCell ref="CM14:CM15"/>
    <mergeCell ref="CN14:CN15"/>
    <mergeCell ref="CO14:CO15"/>
    <mergeCell ref="CP14:CP15"/>
    <mergeCell ref="CQ14:CQ15"/>
    <mergeCell ref="CR14:CR15"/>
    <mergeCell ref="AG30:AG31"/>
    <mergeCell ref="AA30:AA31"/>
    <mergeCell ref="AB30:AB31"/>
    <mergeCell ref="AC30:AC31"/>
    <mergeCell ref="AD30:AD31"/>
    <mergeCell ref="AE30:AE31"/>
    <mergeCell ref="AF30:AF31"/>
    <mergeCell ref="A30:A31"/>
    <mergeCell ref="B30:B31"/>
    <mergeCell ref="C30:C31"/>
    <mergeCell ref="D30:D31"/>
    <mergeCell ref="E30:E31"/>
    <mergeCell ref="Z30:Z31"/>
  </mergeCells>
  <pageMargins left="0.70866141732283472" right="0.70866141732283472" top="0.74803149606299213" bottom="0.74803149606299213" header="0.31496062992125984" footer="0.31496062992125984"/>
  <pageSetup paperSize="8" scale="31" fitToWidth="3" fitToHeight="7" orientation="landscape" horizontalDpi="180" verticalDpi="18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2019-07-31T09:51:16Z</dcterms:modified>
</cp:coreProperties>
</file>