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J75" i="1"/>
  <c r="DI75"/>
  <c r="DH75"/>
  <c r="DG75"/>
  <c r="DF75" s="1"/>
  <c r="DE75"/>
  <c r="DD75"/>
  <c r="DC75"/>
  <c r="DB75"/>
  <c r="DA75"/>
  <c r="CZ75"/>
  <c r="CY75"/>
  <c r="CX75"/>
  <c r="CW75"/>
  <c r="CV75" s="1"/>
  <c r="CU75"/>
  <c r="CT75"/>
  <c r="CS75"/>
  <c r="CR75"/>
  <c r="CQ75"/>
  <c r="CP75"/>
  <c r="CO75"/>
  <c r="CN75"/>
  <c r="CM75"/>
  <c r="CL75" s="1"/>
  <c r="CK75"/>
  <c r="CJ75"/>
  <c r="CI75"/>
  <c r="CH75"/>
  <c r="CG75"/>
  <c r="CB75"/>
  <c r="BW75"/>
  <c r="BR75"/>
  <c r="BI75"/>
  <c r="BH75"/>
  <c r="BC75"/>
  <c r="AX75"/>
  <c r="AS75"/>
  <c r="AJ75"/>
  <c r="AI75"/>
  <c r="DJ74"/>
  <c r="DI74"/>
  <c r="DH74"/>
  <c r="DG74"/>
  <c r="DF74" s="1"/>
  <c r="DE74"/>
  <c r="DD74"/>
  <c r="DC74"/>
  <c r="DB74"/>
  <c r="DA74"/>
  <c r="CY74"/>
  <c r="CX74"/>
  <c r="CW74"/>
  <c r="CU74"/>
  <c r="CT74"/>
  <c r="CS74"/>
  <c r="CR74"/>
  <c r="CQ74"/>
  <c r="CP74"/>
  <c r="CO74"/>
  <c r="CN74"/>
  <c r="CM74"/>
  <c r="CL74" s="1"/>
  <c r="CJ74"/>
  <c r="CI74"/>
  <c r="CH74"/>
  <c r="CB74"/>
  <c r="BW74"/>
  <c r="BR74"/>
  <c r="BQ74"/>
  <c r="CZ74" s="1"/>
  <c r="BP74"/>
  <c r="BI74"/>
  <c r="BH74"/>
  <c r="BC74"/>
  <c r="AX74"/>
  <c r="AS74"/>
  <c r="AR74"/>
  <c r="CK74" s="1"/>
  <c r="CG74" s="1"/>
  <c r="AQ74"/>
  <c r="AJ74"/>
  <c r="AI74"/>
  <c r="DJ73"/>
  <c r="DI73"/>
  <c r="DH73"/>
  <c r="DG73"/>
  <c r="DF73" s="1"/>
  <c r="DE73"/>
  <c r="DD73"/>
  <c r="DC73"/>
  <c r="DB73"/>
  <c r="DA73"/>
  <c r="CZ73"/>
  <c r="CY73"/>
  <c r="CX73"/>
  <c r="CW73"/>
  <c r="CV73" s="1"/>
  <c r="CU73"/>
  <c r="CT73"/>
  <c r="CS73"/>
  <c r="CR73"/>
  <c r="CQ73"/>
  <c r="CP73"/>
  <c r="CO73"/>
  <c r="CN73"/>
  <c r="CM73"/>
  <c r="CL73" s="1"/>
  <c r="CK73"/>
  <c r="CJ73"/>
  <c r="CI73"/>
  <c r="CH73"/>
  <c r="CG73"/>
  <c r="CB73"/>
  <c r="BW73"/>
  <c r="BR73"/>
  <c r="BI73"/>
  <c r="BH73"/>
  <c r="BC73"/>
  <c r="AX73"/>
  <c r="AS73"/>
  <c r="AJ73"/>
  <c r="AI73"/>
  <c r="DJ72"/>
  <c r="DI72"/>
  <c r="DH72"/>
  <c r="DG72"/>
  <c r="DF72" s="1"/>
  <c r="DE72"/>
  <c r="DD72"/>
  <c r="DC72"/>
  <c r="DB72"/>
  <c r="DA72"/>
  <c r="CZ72"/>
  <c r="CY72"/>
  <c r="CX72"/>
  <c r="CW72"/>
  <c r="CV72" s="1"/>
  <c r="CU72"/>
  <c r="CT72"/>
  <c r="CS72"/>
  <c r="CR72"/>
  <c r="CQ72"/>
  <c r="CP72"/>
  <c r="CO72"/>
  <c r="CN72"/>
  <c r="CM72"/>
  <c r="CL72" s="1"/>
  <c r="CK72"/>
  <c r="CJ72"/>
  <c r="CI72"/>
  <c r="CH72"/>
  <c r="CG72"/>
  <c r="CB72"/>
  <c r="BW72"/>
  <c r="BR72"/>
  <c r="BI72"/>
  <c r="BH72"/>
  <c r="BC72"/>
  <c r="AX72"/>
  <c r="AS72"/>
  <c r="AJ72"/>
  <c r="AI72"/>
  <c r="DJ71"/>
  <c r="DI71"/>
  <c r="DH71"/>
  <c r="DG71"/>
  <c r="DF71" s="1"/>
  <c r="DE71"/>
  <c r="DD71"/>
  <c r="DC71"/>
  <c r="DB71"/>
  <c r="DA71"/>
  <c r="CZ71"/>
  <c r="CY71"/>
  <c r="CX71"/>
  <c r="CW71"/>
  <c r="CV71" s="1"/>
  <c r="CU71"/>
  <c r="CT71"/>
  <c r="CS71"/>
  <c r="CR71"/>
  <c r="CQ71"/>
  <c r="CP71"/>
  <c r="CO71"/>
  <c r="CN71"/>
  <c r="CM71"/>
  <c r="CL71" s="1"/>
  <c r="CK71"/>
  <c r="CJ71"/>
  <c r="CI71"/>
  <c r="CH71"/>
  <c r="CG71"/>
  <c r="CB71"/>
  <c r="BW71"/>
  <c r="BR71"/>
  <c r="BI71"/>
  <c r="BH71"/>
  <c r="BC71"/>
  <c r="AX71"/>
  <c r="AS71"/>
  <c r="AJ71"/>
  <c r="AI71"/>
  <c r="DJ70"/>
  <c r="DI70"/>
  <c r="DH70"/>
  <c r="DG70"/>
  <c r="DF70" s="1"/>
  <c r="DE70"/>
  <c r="DD70"/>
  <c r="DC70"/>
  <c r="DB70"/>
  <c r="DA70"/>
  <c r="CZ70"/>
  <c r="CY70"/>
  <c r="CX70"/>
  <c r="CW70"/>
  <c r="CV70" s="1"/>
  <c r="CU70"/>
  <c r="CT70"/>
  <c r="CS70"/>
  <c r="CR70"/>
  <c r="CQ70"/>
  <c r="CP70"/>
  <c r="CO70"/>
  <c r="CN70"/>
  <c r="CM70"/>
  <c r="CL70" s="1"/>
  <c r="CK70"/>
  <c r="CJ70"/>
  <c r="CI70"/>
  <c r="CH70"/>
  <c r="CG70"/>
  <c r="CB70"/>
  <c r="BW70"/>
  <c r="BR70"/>
  <c r="BI70"/>
  <c r="BH70"/>
  <c r="BC70"/>
  <c r="AX70"/>
  <c r="AS70"/>
  <c r="AJ70"/>
  <c r="AI70"/>
  <c r="DJ69"/>
  <c r="DI69"/>
  <c r="DH69"/>
  <c r="DG69"/>
  <c r="DF69" s="1"/>
  <c r="DE69"/>
  <c r="DD69"/>
  <c r="DC69"/>
  <c r="DB69"/>
  <c r="DA69"/>
  <c r="CY69"/>
  <c r="CX69"/>
  <c r="CW69"/>
  <c r="CU69"/>
  <c r="CT69"/>
  <c r="CS69"/>
  <c r="CR69"/>
  <c r="CQ69"/>
  <c r="CP69"/>
  <c r="CO69"/>
  <c r="CN69"/>
  <c r="CM69"/>
  <c r="CL69" s="1"/>
  <c r="CJ69"/>
  <c r="CI69"/>
  <c r="CH69"/>
  <c r="CB69"/>
  <c r="BW69"/>
  <c r="BR69"/>
  <c r="BQ69"/>
  <c r="CZ69" s="1"/>
  <c r="BP69"/>
  <c r="BI69"/>
  <c r="BH69"/>
  <c r="BC69"/>
  <c r="AX69"/>
  <c r="AS69"/>
  <c r="AR69"/>
  <c r="CK69" s="1"/>
  <c r="CG69" s="1"/>
  <c r="AQ69"/>
  <c r="AJ69"/>
  <c r="AI69"/>
  <c r="DJ68"/>
  <c r="DI68"/>
  <c r="DH68"/>
  <c r="DG68"/>
  <c r="DF68" s="1"/>
  <c r="DE68"/>
  <c r="DD68"/>
  <c r="DC68"/>
  <c r="DB68"/>
  <c r="DA68"/>
  <c r="CY68"/>
  <c r="CX68"/>
  <c r="CW68"/>
  <c r="CU68"/>
  <c r="CT68"/>
  <c r="CS68"/>
  <c r="CR68"/>
  <c r="CQ68"/>
  <c r="CP68"/>
  <c r="CO68"/>
  <c r="CN68"/>
  <c r="CM68"/>
  <c r="CL68" s="1"/>
  <c r="CJ68"/>
  <c r="CI68"/>
  <c r="CH68"/>
  <c r="CB68"/>
  <c r="BW68"/>
  <c r="BR68"/>
  <c r="BQ68"/>
  <c r="CZ68" s="1"/>
  <c r="CZ62" s="1"/>
  <c r="CZ60" s="1"/>
  <c r="BP68"/>
  <c r="BI68"/>
  <c r="BH68"/>
  <c r="BC68"/>
  <c r="AX68"/>
  <c r="AS68"/>
  <c r="AR68"/>
  <c r="CK68" s="1"/>
  <c r="AQ68"/>
  <c r="AJ68"/>
  <c r="AI68"/>
  <c r="DJ67"/>
  <c r="DI67"/>
  <c r="DH67"/>
  <c r="DG67"/>
  <c r="DF67" s="1"/>
  <c r="DE67"/>
  <c r="DD67"/>
  <c r="DC67"/>
  <c r="DB67"/>
  <c r="DA67"/>
  <c r="CZ67"/>
  <c r="CY67"/>
  <c r="CX67"/>
  <c r="CW67"/>
  <c r="CV67" s="1"/>
  <c r="CU67"/>
  <c r="CT67"/>
  <c r="CS67"/>
  <c r="CR67"/>
  <c r="CQ67"/>
  <c r="CP67"/>
  <c r="CO67"/>
  <c r="CN67"/>
  <c r="CM67"/>
  <c r="CL67" s="1"/>
  <c r="CK67"/>
  <c r="CJ67"/>
  <c r="CI67"/>
  <c r="CH67"/>
  <c r="CG67"/>
  <c r="CB67"/>
  <c r="BW67"/>
  <c r="BR67"/>
  <c r="BI67"/>
  <c r="BH67"/>
  <c r="BC67"/>
  <c r="AX67"/>
  <c r="AS67"/>
  <c r="AJ67"/>
  <c r="AI67"/>
  <c r="DJ66"/>
  <c r="DI66"/>
  <c r="DH66"/>
  <c r="DG66"/>
  <c r="DF66" s="1"/>
  <c r="DE66"/>
  <c r="DD66"/>
  <c r="DC66"/>
  <c r="DB66"/>
  <c r="DA66"/>
  <c r="CZ66"/>
  <c r="CY66"/>
  <c r="CX66"/>
  <c r="CW66"/>
  <c r="CV66" s="1"/>
  <c r="CU66"/>
  <c r="CT66"/>
  <c r="CS66"/>
  <c r="CR66"/>
  <c r="CQ66"/>
  <c r="CP66"/>
  <c r="CO66"/>
  <c r="CN66"/>
  <c r="CM66"/>
  <c r="CL66" s="1"/>
  <c r="CK66"/>
  <c r="CJ66"/>
  <c r="CI66"/>
  <c r="CH66"/>
  <c r="CG66"/>
  <c r="CB66"/>
  <c r="BW66"/>
  <c r="BR66"/>
  <c r="BI66"/>
  <c r="BH66"/>
  <c r="BC66"/>
  <c r="AX66"/>
  <c r="AS66"/>
  <c r="AJ66"/>
  <c r="AI66"/>
  <c r="DJ65"/>
  <c r="DI65"/>
  <c r="DH65"/>
  <c r="DG65"/>
  <c r="DF65" s="1"/>
  <c r="DE65"/>
  <c r="DD65"/>
  <c r="DC65"/>
  <c r="DB65"/>
  <c r="DA65"/>
  <c r="CZ65"/>
  <c r="CY65"/>
  <c r="CX65"/>
  <c r="CW65"/>
  <c r="CV65" s="1"/>
  <c r="CU65"/>
  <c r="CT65"/>
  <c r="CS65"/>
  <c r="CR65"/>
  <c r="CQ65"/>
  <c r="CP65"/>
  <c r="CO65"/>
  <c r="CN65"/>
  <c r="CM65"/>
  <c r="CL65" s="1"/>
  <c r="CK65"/>
  <c r="CJ65"/>
  <c r="CI65"/>
  <c r="CH65"/>
  <c r="CG65"/>
  <c r="CB65"/>
  <c r="BW65"/>
  <c r="BR65"/>
  <c r="BI65"/>
  <c r="BH65"/>
  <c r="BC65"/>
  <c r="AX65"/>
  <c r="AS65"/>
  <c r="AJ65"/>
  <c r="AI65"/>
  <c r="DJ64"/>
  <c r="DI64"/>
  <c r="DH64"/>
  <c r="DG64"/>
  <c r="DF64" s="1"/>
  <c r="DE64"/>
  <c r="DD64"/>
  <c r="DC64"/>
  <c r="DB64"/>
  <c r="DA64"/>
  <c r="CZ64"/>
  <c r="CY64"/>
  <c r="CX64"/>
  <c r="CW64"/>
  <c r="CV64" s="1"/>
  <c r="CU64"/>
  <c r="CT64"/>
  <c r="CS64"/>
  <c r="CR64"/>
  <c r="CQ64" s="1"/>
  <c r="CP64"/>
  <c r="CO64"/>
  <c r="CN64"/>
  <c r="CM64"/>
  <c r="CL64" s="1"/>
  <c r="CK64"/>
  <c r="CJ64"/>
  <c r="CI64"/>
  <c r="CH64"/>
  <c r="CG64"/>
  <c r="CB64"/>
  <c r="BW64"/>
  <c r="BR64"/>
  <c r="BI64"/>
  <c r="BH64"/>
  <c r="BC64"/>
  <c r="AX64"/>
  <c r="AS64"/>
  <c r="AJ64"/>
  <c r="AI64"/>
  <c r="DJ62"/>
  <c r="DI62"/>
  <c r="DH62"/>
  <c r="DG62"/>
  <c r="DF62" s="1"/>
  <c r="DE62"/>
  <c r="DD62"/>
  <c r="DC62"/>
  <c r="DB62"/>
  <c r="DA62" s="1"/>
  <c r="CY62"/>
  <c r="CX62"/>
  <c r="CW62"/>
  <c r="CV62" s="1"/>
  <c r="CU62"/>
  <c r="CT62"/>
  <c r="CS62"/>
  <c r="CR62"/>
  <c r="CQ62"/>
  <c r="CP62"/>
  <c r="CO62"/>
  <c r="CN62"/>
  <c r="CM62"/>
  <c r="CL62" s="1"/>
  <c r="CJ62"/>
  <c r="CI62"/>
  <c r="CH62"/>
  <c r="CF62"/>
  <c r="CE62"/>
  <c r="CD62"/>
  <c r="CC62"/>
  <c r="CB62"/>
  <c r="CA62"/>
  <c r="BZ62"/>
  <c r="BY62"/>
  <c r="BX62"/>
  <c r="BW62" s="1"/>
  <c r="BV62"/>
  <c r="BU62"/>
  <c r="BT62"/>
  <c r="BS62"/>
  <c r="BR62"/>
  <c r="BQ62"/>
  <c r="BP62"/>
  <c r="BO62"/>
  <c r="BN62"/>
  <c r="BM62"/>
  <c r="BL62"/>
  <c r="BK62"/>
  <c r="BJ62"/>
  <c r="BI62"/>
  <c r="BH62"/>
  <c r="BG62"/>
  <c r="BF62"/>
  <c r="BE62"/>
  <c r="BD62"/>
  <c r="BC62" s="1"/>
  <c r="BB62"/>
  <c r="BA62"/>
  <c r="AZ62"/>
  <c r="AY62"/>
  <c r="AX62"/>
  <c r="AW62"/>
  <c r="AV62"/>
  <c r="AU62"/>
  <c r="AT62"/>
  <c r="AS62" s="1"/>
  <c r="AR62"/>
  <c r="AQ62"/>
  <c r="AP62"/>
  <c r="AO62"/>
  <c r="AN62"/>
  <c r="AM62"/>
  <c r="AL62"/>
  <c r="AK62"/>
  <c r="AJ62"/>
  <c r="AI62"/>
  <c r="DJ60"/>
  <c r="DI60"/>
  <c r="DH60"/>
  <c r="DG60"/>
  <c r="DF60"/>
  <c r="DE60"/>
  <c r="DD60"/>
  <c r="DC60"/>
  <c r="DB60"/>
  <c r="DA60" s="1"/>
  <c r="CY60"/>
  <c r="CX60"/>
  <c r="CW60"/>
  <c r="CU60"/>
  <c r="CT60"/>
  <c r="CS60"/>
  <c r="CR60"/>
  <c r="CQ60" s="1"/>
  <c r="CP60"/>
  <c r="CO60"/>
  <c r="CN60"/>
  <c r="CM60"/>
  <c r="CL60"/>
  <c r="CJ60"/>
  <c r="CI60"/>
  <c r="CH60"/>
  <c r="CF60"/>
  <c r="CE60"/>
  <c r="CD60"/>
  <c r="CC60"/>
  <c r="CB60"/>
  <c r="CA60"/>
  <c r="BZ60"/>
  <c r="BY60"/>
  <c r="BX60"/>
  <c r="BW60" s="1"/>
  <c r="BV60"/>
  <c r="BU60"/>
  <c r="BT60"/>
  <c r="BS60"/>
  <c r="BR60"/>
  <c r="BQ60"/>
  <c r="BP60"/>
  <c r="BO60"/>
  <c r="BN60"/>
  <c r="BM60"/>
  <c r="BL60"/>
  <c r="BK60"/>
  <c r="BJ60"/>
  <c r="BI60"/>
  <c r="BH60"/>
  <c r="BG60"/>
  <c r="BF60"/>
  <c r="BE60"/>
  <c r="BD60"/>
  <c r="BC60" s="1"/>
  <c r="BB60"/>
  <c r="BA60"/>
  <c r="AZ60"/>
  <c r="AY60"/>
  <c r="AX60"/>
  <c r="AW60"/>
  <c r="AV60"/>
  <c r="AU60"/>
  <c r="AT60"/>
  <c r="AS60"/>
  <c r="AR60"/>
  <c r="AQ60"/>
  <c r="AP60"/>
  <c r="AO60"/>
  <c r="AN60"/>
  <c r="AM60"/>
  <c r="AL60"/>
  <c r="AK60"/>
  <c r="AJ60"/>
  <c r="AI60"/>
  <c r="DJ58"/>
  <c r="DI58"/>
  <c r="DH58"/>
  <c r="DG58"/>
  <c r="DF58"/>
  <c r="DE58"/>
  <c r="DD58"/>
  <c r="DC58"/>
  <c r="DB58"/>
  <c r="DA58" s="1"/>
  <c r="CY58"/>
  <c r="CX58"/>
  <c r="CW58"/>
  <c r="CU58"/>
  <c r="CT58"/>
  <c r="CS58"/>
  <c r="CR58"/>
  <c r="CQ58" s="1"/>
  <c r="CP58"/>
  <c r="CO58"/>
  <c r="CN58"/>
  <c r="CM58"/>
  <c r="CL58"/>
  <c r="CJ58"/>
  <c r="CI58"/>
  <c r="CH58"/>
  <c r="CF58"/>
  <c r="CE58"/>
  <c r="CD58"/>
  <c r="CC58"/>
  <c r="CB58"/>
  <c r="CA58"/>
  <c r="BZ58"/>
  <c r="BY58"/>
  <c r="BX58"/>
  <c r="BW58" s="1"/>
  <c r="BV58"/>
  <c r="BU58"/>
  <c r="BT58"/>
  <c r="BS58"/>
  <c r="BR58"/>
  <c r="BQ58"/>
  <c r="BP58"/>
  <c r="BO58"/>
  <c r="BN58"/>
  <c r="BM58"/>
  <c r="BL58"/>
  <c r="BK58"/>
  <c r="BJ58"/>
  <c r="BI58"/>
  <c r="BH58"/>
  <c r="BG58"/>
  <c r="BF58"/>
  <c r="BE58"/>
  <c r="BD58"/>
  <c r="BC58" s="1"/>
  <c r="BB58"/>
  <c r="BA58"/>
  <c r="AZ58"/>
  <c r="AY58"/>
  <c r="AX58"/>
  <c r="AW58"/>
  <c r="AV58"/>
  <c r="AU58"/>
  <c r="AT58"/>
  <c r="AS58" s="1"/>
  <c r="AR58"/>
  <c r="AQ58"/>
  <c r="AP58"/>
  <c r="AO58"/>
  <c r="AN58"/>
  <c r="AM58"/>
  <c r="AL58"/>
  <c r="AK58"/>
  <c r="AJ58"/>
  <c r="AI58"/>
  <c r="DJ57"/>
  <c r="DI57"/>
  <c r="DH57"/>
  <c r="DG57"/>
  <c r="DF57"/>
  <c r="DE57"/>
  <c r="DD57"/>
  <c r="DC57"/>
  <c r="DB57"/>
  <c r="DA57" s="1"/>
  <c r="CZ57"/>
  <c r="CY57"/>
  <c r="CX57"/>
  <c r="CW57"/>
  <c r="CV57"/>
  <c r="CU57"/>
  <c r="CT57"/>
  <c r="CS57"/>
  <c r="CR57"/>
  <c r="CQ57" s="1"/>
  <c r="CP57"/>
  <c r="CO57"/>
  <c r="CN57"/>
  <c r="CM57"/>
  <c r="CL57"/>
  <c r="CK57"/>
  <c r="CJ57"/>
  <c r="CI57"/>
  <c r="CH57"/>
  <c r="CG57" s="1"/>
  <c r="CB57"/>
  <c r="BW57"/>
  <c r="BR57"/>
  <c r="BI57"/>
  <c r="BH57"/>
  <c r="BC57"/>
  <c r="AX57"/>
  <c r="AS57"/>
  <c r="AJ57"/>
  <c r="AI57"/>
  <c r="DJ55"/>
  <c r="DI55"/>
  <c r="DH55"/>
  <c r="DG55"/>
  <c r="DF55"/>
  <c r="DE55"/>
  <c r="DD55"/>
  <c r="DC55"/>
  <c r="DB55"/>
  <c r="DA55" s="1"/>
  <c r="CZ55"/>
  <c r="CY55"/>
  <c r="CX55"/>
  <c r="CW55"/>
  <c r="CV55"/>
  <c r="CU55"/>
  <c r="CT55"/>
  <c r="CS55"/>
  <c r="CR55"/>
  <c r="CQ55" s="1"/>
  <c r="CP55"/>
  <c r="CO55"/>
  <c r="CN55"/>
  <c r="CM55"/>
  <c r="CL55"/>
  <c r="CK55"/>
  <c r="CJ55"/>
  <c r="CI55"/>
  <c r="CH55"/>
  <c r="CG55" s="1"/>
  <c r="CF55"/>
  <c r="CE55"/>
  <c r="CD55"/>
  <c r="CC55"/>
  <c r="CB55"/>
  <c r="CA55"/>
  <c r="BZ55"/>
  <c r="BY55"/>
  <c r="BX55"/>
  <c r="BW55" s="1"/>
  <c r="BV55"/>
  <c r="BU55"/>
  <c r="BT55"/>
  <c r="BS55"/>
  <c r="BR55"/>
  <c r="BQ55"/>
  <c r="BP55"/>
  <c r="BO55"/>
  <c r="BN55"/>
  <c r="BM55"/>
  <c r="BL55"/>
  <c r="BK55"/>
  <c r="BJ55"/>
  <c r="BI55"/>
  <c r="BH55"/>
  <c r="BG55"/>
  <c r="BF55"/>
  <c r="BE55"/>
  <c r="BD55"/>
  <c r="BC55" s="1"/>
  <c r="BB55"/>
  <c r="BA55"/>
  <c r="AZ55"/>
  <c r="AY55"/>
  <c r="AX55"/>
  <c r="AW55"/>
  <c r="AV55"/>
  <c r="AU55"/>
  <c r="AT55"/>
  <c r="AS55" s="1"/>
  <c r="AR55"/>
  <c r="AQ55"/>
  <c r="AP55"/>
  <c r="AO55"/>
  <c r="AN55"/>
  <c r="AM55"/>
  <c r="AL55"/>
  <c r="AK55"/>
  <c r="AJ55"/>
  <c r="AI55"/>
  <c r="DJ54"/>
  <c r="DI54"/>
  <c r="DH54"/>
  <c r="DG54"/>
  <c r="DF54"/>
  <c r="DE54"/>
  <c r="DD54"/>
  <c r="DC54"/>
  <c r="DB54"/>
  <c r="DA54" s="1"/>
  <c r="CZ54"/>
  <c r="CY54"/>
  <c r="CX54"/>
  <c r="CW54"/>
  <c r="CV54"/>
  <c r="CU54"/>
  <c r="CT54"/>
  <c r="CS54"/>
  <c r="CR54"/>
  <c r="CQ54" s="1"/>
  <c r="CP54"/>
  <c r="CO54"/>
  <c r="CN54"/>
  <c r="CM54"/>
  <c r="CL54"/>
  <c r="CK54"/>
  <c r="CJ54"/>
  <c r="CI54"/>
  <c r="CH54"/>
  <c r="CG54" s="1"/>
  <c r="CB54"/>
  <c r="BW54"/>
  <c r="BR54"/>
  <c r="BI54"/>
  <c r="BH54"/>
  <c r="BC54"/>
  <c r="AX54"/>
  <c r="AS54"/>
  <c r="AJ54"/>
  <c r="AI54"/>
  <c r="DJ52"/>
  <c r="DI52"/>
  <c r="DH52"/>
  <c r="DG52"/>
  <c r="DF52"/>
  <c r="DE52"/>
  <c r="DD52"/>
  <c r="DC52"/>
  <c r="DB52"/>
  <c r="DA52" s="1"/>
  <c r="CZ52"/>
  <c r="CY52"/>
  <c r="CX52"/>
  <c r="CW52"/>
  <c r="CV52"/>
  <c r="CU52"/>
  <c r="CT52"/>
  <c r="CS52"/>
  <c r="CR52"/>
  <c r="CQ52" s="1"/>
  <c r="CP52"/>
  <c r="CO52"/>
  <c r="CN52"/>
  <c r="CM52"/>
  <c r="CL52"/>
  <c r="CK52"/>
  <c r="CJ52"/>
  <c r="CI52"/>
  <c r="CH52"/>
  <c r="CG52" s="1"/>
  <c r="CF52"/>
  <c r="CE52"/>
  <c r="CD52"/>
  <c r="CC52"/>
  <c r="CB52"/>
  <c r="CA52"/>
  <c r="BZ52"/>
  <c r="BY52"/>
  <c r="BX52"/>
  <c r="BW52" s="1"/>
  <c r="BV52"/>
  <c r="BU52"/>
  <c r="BT52"/>
  <c r="BS52"/>
  <c r="BR52"/>
  <c r="BQ52"/>
  <c r="BP52"/>
  <c r="BO52"/>
  <c r="BN52"/>
  <c r="BM52"/>
  <c r="BL52"/>
  <c r="BK52"/>
  <c r="BJ52"/>
  <c r="BI52"/>
  <c r="BH52"/>
  <c r="BG52"/>
  <c r="BF52"/>
  <c r="BE52"/>
  <c r="BD52"/>
  <c r="BC52" s="1"/>
  <c r="BB52"/>
  <c r="BA52"/>
  <c r="AZ52"/>
  <c r="AY52"/>
  <c r="AX52"/>
  <c r="AW52"/>
  <c r="AV52"/>
  <c r="AU52"/>
  <c r="AT52"/>
  <c r="AS52" s="1"/>
  <c r="AR52"/>
  <c r="AQ52"/>
  <c r="AP52"/>
  <c r="AO52"/>
  <c r="AN52"/>
  <c r="AM52"/>
  <c r="AL52"/>
  <c r="AK52"/>
  <c r="AJ52"/>
  <c r="AI52"/>
  <c r="DJ50"/>
  <c r="DI50"/>
  <c r="DH50"/>
  <c r="DG50"/>
  <c r="DF50"/>
  <c r="DE50"/>
  <c r="DD50"/>
  <c r="DC50"/>
  <c r="DB50"/>
  <c r="DA50" s="1"/>
  <c r="CZ50"/>
  <c r="CY50"/>
  <c r="CX50"/>
  <c r="CW50"/>
  <c r="CV50"/>
  <c r="CU50"/>
  <c r="CT50"/>
  <c r="CS50"/>
  <c r="CR50"/>
  <c r="CQ50" s="1"/>
  <c r="CP50"/>
  <c r="CO50"/>
  <c r="CN50"/>
  <c r="CM50"/>
  <c r="CL50"/>
  <c r="CK50"/>
  <c r="CJ50"/>
  <c r="CI50"/>
  <c r="CH50"/>
  <c r="CG50" s="1"/>
  <c r="CF50"/>
  <c r="CE50"/>
  <c r="CD50"/>
  <c r="CC50"/>
  <c r="CB50"/>
  <c r="CA50"/>
  <c r="BZ50"/>
  <c r="BY50"/>
  <c r="BX50"/>
  <c r="BW50" s="1"/>
  <c r="BV50"/>
  <c r="BU50"/>
  <c r="BT50"/>
  <c r="BS50"/>
  <c r="BR50"/>
  <c r="BQ50"/>
  <c r="BP50"/>
  <c r="BO50"/>
  <c r="BN50"/>
  <c r="BM50"/>
  <c r="BL50"/>
  <c r="BK50"/>
  <c r="BJ50"/>
  <c r="BI50"/>
  <c r="BH50"/>
  <c r="BG50"/>
  <c r="BF50"/>
  <c r="BE50"/>
  <c r="BD50"/>
  <c r="BC50" s="1"/>
  <c r="BB50"/>
  <c r="BA50"/>
  <c r="AZ50"/>
  <c r="AY50"/>
  <c r="AX50"/>
  <c r="AW50"/>
  <c r="AV50"/>
  <c r="AU50"/>
  <c r="AT50"/>
  <c r="AS50" s="1"/>
  <c r="AR50"/>
  <c r="AQ50"/>
  <c r="AP50"/>
  <c r="AO50"/>
  <c r="AN50"/>
  <c r="AM50"/>
  <c r="AL50"/>
  <c r="AK50"/>
  <c r="AJ50"/>
  <c r="AI50"/>
  <c r="DJ49"/>
  <c r="DI49"/>
  <c r="DH49"/>
  <c r="DG49"/>
  <c r="DF49"/>
  <c r="DE49"/>
  <c r="DD49"/>
  <c r="DC49"/>
  <c r="DB49"/>
  <c r="DA49" s="1"/>
  <c r="CZ49"/>
  <c r="CY49"/>
  <c r="CX49"/>
  <c r="CW49"/>
  <c r="CV49"/>
  <c r="CU49"/>
  <c r="CT49"/>
  <c r="CS49"/>
  <c r="CR49"/>
  <c r="CQ49" s="1"/>
  <c r="CP49"/>
  <c r="CO49"/>
  <c r="CN49"/>
  <c r="CM49"/>
  <c r="CL49"/>
  <c r="CK49"/>
  <c r="CJ49"/>
  <c r="CI49"/>
  <c r="CH49"/>
  <c r="CG49" s="1"/>
  <c r="CB49"/>
  <c r="BW49"/>
  <c r="BR49"/>
  <c r="BI49"/>
  <c r="BH49"/>
  <c r="BC49"/>
  <c r="AX49"/>
  <c r="AS49"/>
  <c r="AJ49"/>
  <c r="AI49"/>
  <c r="DJ47"/>
  <c r="DI47"/>
  <c r="DH47"/>
  <c r="DG47"/>
  <c r="DF47"/>
  <c r="DE47"/>
  <c r="DD47"/>
  <c r="DC47"/>
  <c r="DB47"/>
  <c r="DA47" s="1"/>
  <c r="CZ47"/>
  <c r="CY47"/>
  <c r="CX47"/>
  <c r="CW47"/>
  <c r="CV47"/>
  <c r="CU47"/>
  <c r="CT47"/>
  <c r="CS47"/>
  <c r="CR47"/>
  <c r="CQ47" s="1"/>
  <c r="CP47"/>
  <c r="CO47"/>
  <c r="CN47"/>
  <c r="CM47"/>
  <c r="CL47"/>
  <c r="CK47"/>
  <c r="CJ47"/>
  <c r="CI47"/>
  <c r="CH47"/>
  <c r="CG47" s="1"/>
  <c r="CF47"/>
  <c r="CE47"/>
  <c r="CD47"/>
  <c r="CC47"/>
  <c r="CB47"/>
  <c r="CA47"/>
  <c r="BZ47"/>
  <c r="BY47"/>
  <c r="BX47"/>
  <c r="BW47" s="1"/>
  <c r="BV47"/>
  <c r="BU47"/>
  <c r="BT47"/>
  <c r="BS47"/>
  <c r="BR47"/>
  <c r="BQ47"/>
  <c r="BP47"/>
  <c r="BO47"/>
  <c r="BN47"/>
  <c r="BM47"/>
  <c r="BL47"/>
  <c r="BK47"/>
  <c r="BJ47"/>
  <c r="BI47"/>
  <c r="BH47"/>
  <c r="BG47"/>
  <c r="BF47"/>
  <c r="BE47"/>
  <c r="BD47"/>
  <c r="BC47" s="1"/>
  <c r="BB47"/>
  <c r="BA47"/>
  <c r="AZ47"/>
  <c r="AY47"/>
  <c r="AX47"/>
  <c r="AW47"/>
  <c r="AV47"/>
  <c r="AU47"/>
  <c r="AT47"/>
  <c r="AS47" s="1"/>
  <c r="AR47"/>
  <c r="AQ47"/>
  <c r="AP47"/>
  <c r="AO47"/>
  <c r="AN47"/>
  <c r="AM47"/>
  <c r="AL47"/>
  <c r="AK47"/>
  <c r="AJ47"/>
  <c r="AI47"/>
  <c r="DJ45"/>
  <c r="DI45"/>
  <c r="DH45"/>
  <c r="DG45"/>
  <c r="DF45"/>
  <c r="DE45"/>
  <c r="DD45"/>
  <c r="DC45"/>
  <c r="DB45"/>
  <c r="DA45" s="1"/>
  <c r="CZ45"/>
  <c r="CY45"/>
  <c r="CX45"/>
  <c r="CW45"/>
  <c r="CV45"/>
  <c r="CU45"/>
  <c r="CT45"/>
  <c r="CS45"/>
  <c r="CR45"/>
  <c r="CQ45" s="1"/>
  <c r="CP45"/>
  <c r="CO45"/>
  <c r="CN45"/>
  <c r="CM45"/>
  <c r="CL45"/>
  <c r="CK45"/>
  <c r="CJ45"/>
  <c r="CI45"/>
  <c r="CH45"/>
  <c r="CG45" s="1"/>
  <c r="CF45"/>
  <c r="CE45"/>
  <c r="CD45"/>
  <c r="CC45"/>
  <c r="CB45"/>
  <c r="CA45"/>
  <c r="BZ45"/>
  <c r="BY45"/>
  <c r="BX45"/>
  <c r="BW45" s="1"/>
  <c r="BV45"/>
  <c r="BU45"/>
  <c r="BT45"/>
  <c r="BS45"/>
  <c r="BR45" s="1"/>
  <c r="BQ45"/>
  <c r="BP45"/>
  <c r="BO45"/>
  <c r="BN45"/>
  <c r="BM45"/>
  <c r="BL45"/>
  <c r="BK45"/>
  <c r="BJ45"/>
  <c r="BI45"/>
  <c r="BH45"/>
  <c r="BG45"/>
  <c r="BF45"/>
  <c r="BE45"/>
  <c r="BD45"/>
  <c r="BC45"/>
  <c r="BB45"/>
  <c r="BA45"/>
  <c r="AZ45"/>
  <c r="AY45"/>
  <c r="AX45" s="1"/>
  <c r="AW45"/>
  <c r="AV45"/>
  <c r="AU45"/>
  <c r="AT45"/>
  <c r="AS45"/>
  <c r="AR45"/>
  <c r="AQ45"/>
  <c r="AP45"/>
  <c r="AO45"/>
  <c r="AN45"/>
  <c r="AM45"/>
  <c r="AL45"/>
  <c r="AK45"/>
  <c r="AJ45"/>
  <c r="AI45"/>
  <c r="DJ44"/>
  <c r="DI44"/>
  <c r="DH44"/>
  <c r="DG44"/>
  <c r="DF44" s="1"/>
  <c r="DE44"/>
  <c r="DD44"/>
  <c r="DC44"/>
  <c r="DB44"/>
  <c r="DA44"/>
  <c r="CZ44"/>
  <c r="CY44"/>
  <c r="CX44"/>
  <c r="CW44"/>
  <c r="CV44" s="1"/>
  <c r="CU44"/>
  <c r="CT44"/>
  <c r="CS44"/>
  <c r="CR44"/>
  <c r="CQ44"/>
  <c r="CP44"/>
  <c r="CO44"/>
  <c r="CN44"/>
  <c r="CM44"/>
  <c r="CL44" s="1"/>
  <c r="CK44"/>
  <c r="CJ44"/>
  <c r="CI44"/>
  <c r="CH44"/>
  <c r="CG44"/>
  <c r="CB44"/>
  <c r="BW44"/>
  <c r="BR44"/>
  <c r="BI44"/>
  <c r="BH44"/>
  <c r="BC44"/>
  <c r="AX44"/>
  <c r="AS44"/>
  <c r="AJ44"/>
  <c r="AI44"/>
  <c r="DJ43"/>
  <c r="DI43"/>
  <c r="DH43"/>
  <c r="DG43"/>
  <c r="DF43" s="1"/>
  <c r="DE43"/>
  <c r="DD43"/>
  <c r="DC43"/>
  <c r="DB43"/>
  <c r="DA43"/>
  <c r="CZ43"/>
  <c r="CY43"/>
  <c r="CX43"/>
  <c r="CW43"/>
  <c r="CV43" s="1"/>
  <c r="CU43"/>
  <c r="CT43"/>
  <c r="CS43"/>
  <c r="CR43"/>
  <c r="CQ43"/>
  <c r="CP43"/>
  <c r="CO43"/>
  <c r="CN43"/>
  <c r="CM43"/>
  <c r="CL43" s="1"/>
  <c r="CK43"/>
  <c r="CJ43"/>
  <c r="CI43"/>
  <c r="CH43"/>
  <c r="CG43"/>
  <c r="CB43"/>
  <c r="BW43"/>
  <c r="BR43"/>
  <c r="BI43"/>
  <c r="BH43"/>
  <c r="BC43"/>
  <c r="AX43"/>
  <c r="AS43"/>
  <c r="AJ43"/>
  <c r="AI43"/>
  <c r="DJ42"/>
  <c r="DI42"/>
  <c r="DH42"/>
  <c r="DG42"/>
  <c r="DF42" s="1"/>
  <c r="DE42"/>
  <c r="DD42"/>
  <c r="DC42"/>
  <c r="DB42"/>
  <c r="DA42"/>
  <c r="CZ42"/>
  <c r="CY42"/>
  <c r="CX42"/>
  <c r="CW42"/>
  <c r="CV42" s="1"/>
  <c r="CU42"/>
  <c r="CT42"/>
  <c r="CS42"/>
  <c r="CR42"/>
  <c r="CQ42"/>
  <c r="CP42"/>
  <c r="CO42"/>
  <c r="CN42"/>
  <c r="CM42"/>
  <c r="CL42" s="1"/>
  <c r="CK42"/>
  <c r="CJ42"/>
  <c r="CI42"/>
  <c r="CH42"/>
  <c r="CG42"/>
  <c r="CB42"/>
  <c r="BW42"/>
  <c r="BR42"/>
  <c r="BI42"/>
  <c r="BH42"/>
  <c r="BC42"/>
  <c r="AX42"/>
  <c r="AS42"/>
  <c r="AJ42"/>
  <c r="AI42"/>
  <c r="DI41"/>
  <c r="DH41"/>
  <c r="DG41"/>
  <c r="DD41"/>
  <c r="DC41"/>
  <c r="DB41"/>
  <c r="CY41"/>
  <c r="CX41"/>
  <c r="CW41"/>
  <c r="CT41"/>
  <c r="CS41"/>
  <c r="CR41"/>
  <c r="CO41"/>
  <c r="CN41"/>
  <c r="CM41"/>
  <c r="CJ41"/>
  <c r="CI41"/>
  <c r="CH41"/>
  <c r="CF41"/>
  <c r="CB41"/>
  <c r="CA41"/>
  <c r="DJ41" s="1"/>
  <c r="DJ39" s="1"/>
  <c r="BW41"/>
  <c r="BV41"/>
  <c r="DE41" s="1"/>
  <c r="BR41"/>
  <c r="BQ41"/>
  <c r="CZ41" s="1"/>
  <c r="CZ39" s="1"/>
  <c r="BP41"/>
  <c r="BI41"/>
  <c r="BH41"/>
  <c r="BG41"/>
  <c r="BC41"/>
  <c r="BB41"/>
  <c r="CU41" s="1"/>
  <c r="AX41"/>
  <c r="AW41"/>
  <c r="CP41" s="1"/>
  <c r="CP39" s="1"/>
  <c r="AS41"/>
  <c r="AR41"/>
  <c r="CK41" s="1"/>
  <c r="AQ41"/>
  <c r="AJ41"/>
  <c r="AI41"/>
  <c r="DI39"/>
  <c r="DH39"/>
  <c r="DG39"/>
  <c r="DF39" s="1"/>
  <c r="DD39"/>
  <c r="DC39"/>
  <c r="DB39"/>
  <c r="CY39"/>
  <c r="CX39"/>
  <c r="CW39"/>
  <c r="CV39" s="1"/>
  <c r="CT39"/>
  <c r="CS39"/>
  <c r="CR39"/>
  <c r="CO39"/>
  <c r="CN39"/>
  <c r="CM39"/>
  <c r="CL39" s="1"/>
  <c r="CJ39"/>
  <c r="CI39"/>
  <c r="CH39"/>
  <c r="CF39"/>
  <c r="CE39"/>
  <c r="CD39"/>
  <c r="CC39"/>
  <c r="CB39" s="1"/>
  <c r="CA39"/>
  <c r="BZ39"/>
  <c r="BY39"/>
  <c r="BX39"/>
  <c r="BW39"/>
  <c r="BV39"/>
  <c r="BU39"/>
  <c r="BT39"/>
  <c r="BS39"/>
  <c r="BR39" s="1"/>
  <c r="BQ39"/>
  <c r="BP39"/>
  <c r="BO39"/>
  <c r="BN39"/>
  <c r="BM39"/>
  <c r="BL39"/>
  <c r="BK39"/>
  <c r="BJ39"/>
  <c r="BI39"/>
  <c r="BH39"/>
  <c r="BG39"/>
  <c r="BF39"/>
  <c r="BE39"/>
  <c r="BD39"/>
  <c r="BC39"/>
  <c r="BB39"/>
  <c r="BA39"/>
  <c r="AZ39"/>
  <c r="AY39"/>
  <c r="AX39" s="1"/>
  <c r="AW39"/>
  <c r="AV39"/>
  <c r="AU39"/>
  <c r="AT39"/>
  <c r="AS39"/>
  <c r="AR39"/>
  <c r="AQ39"/>
  <c r="AP39"/>
  <c r="AO39"/>
  <c r="AN39"/>
  <c r="AM39"/>
  <c r="AL39"/>
  <c r="AK39"/>
  <c r="AJ39"/>
  <c r="AI39"/>
  <c r="DJ38"/>
  <c r="DI38"/>
  <c r="DH38"/>
  <c r="DG38"/>
  <c r="DF38" s="1"/>
  <c r="DE38"/>
  <c r="DD38"/>
  <c r="DC38"/>
  <c r="DB38"/>
  <c r="DA38"/>
  <c r="CZ38"/>
  <c r="CY38"/>
  <c r="CX38"/>
  <c r="CW38"/>
  <c r="CV38" s="1"/>
  <c r="CU38"/>
  <c r="CT38"/>
  <c r="CS38"/>
  <c r="CR38"/>
  <c r="CQ38"/>
  <c r="CP38"/>
  <c r="CO38"/>
  <c r="CN38"/>
  <c r="CM38"/>
  <c r="CL38" s="1"/>
  <c r="CK38"/>
  <c r="CJ38"/>
  <c r="CI38"/>
  <c r="CH38"/>
  <c r="CG38"/>
  <c r="CB38"/>
  <c r="BW38"/>
  <c r="BR38"/>
  <c r="BI38"/>
  <c r="BH38"/>
  <c r="BC38"/>
  <c r="AX38"/>
  <c r="AS38"/>
  <c r="AJ38"/>
  <c r="AI38"/>
  <c r="DJ37"/>
  <c r="DI37"/>
  <c r="DH37"/>
  <c r="DG37"/>
  <c r="DF37" s="1"/>
  <c r="DE37"/>
  <c r="DD37"/>
  <c r="DC37"/>
  <c r="DB37"/>
  <c r="DA37"/>
  <c r="CZ37"/>
  <c r="CY37"/>
  <c r="CX37"/>
  <c r="CW37"/>
  <c r="CV37" s="1"/>
  <c r="CU37"/>
  <c r="CT37"/>
  <c r="CS37"/>
  <c r="CR37"/>
  <c r="CQ37"/>
  <c r="CP37"/>
  <c r="CO37"/>
  <c r="CN37"/>
  <c r="CM37"/>
  <c r="CL37" s="1"/>
  <c r="CK37"/>
  <c r="CJ37"/>
  <c r="CI37"/>
  <c r="CH37"/>
  <c r="CG37"/>
  <c r="CB37"/>
  <c r="BW37"/>
  <c r="BR37"/>
  <c r="BI37"/>
  <c r="BH37"/>
  <c r="BC37"/>
  <c r="AX37"/>
  <c r="AS37"/>
  <c r="AJ37"/>
  <c r="AI37"/>
  <c r="DJ36"/>
  <c r="DI36"/>
  <c r="DH36"/>
  <c r="DG36"/>
  <c r="DF36" s="1"/>
  <c r="DE36"/>
  <c r="DD36"/>
  <c r="DC36"/>
  <c r="DB36"/>
  <c r="DA36"/>
  <c r="CZ36"/>
  <c r="CY36"/>
  <c r="CX36"/>
  <c r="CW36"/>
  <c r="CV36" s="1"/>
  <c r="CU36"/>
  <c r="CT36"/>
  <c r="CS36"/>
  <c r="CR36"/>
  <c r="CQ36"/>
  <c r="CP36"/>
  <c r="CO36"/>
  <c r="CN36"/>
  <c r="CM36"/>
  <c r="CL36" s="1"/>
  <c r="CK36"/>
  <c r="CJ36"/>
  <c r="CI36"/>
  <c r="CH36"/>
  <c r="CG36"/>
  <c r="CB36"/>
  <c r="BW36"/>
  <c r="BR36"/>
  <c r="BI36"/>
  <c r="BH36"/>
  <c r="BC36"/>
  <c r="AX36"/>
  <c r="AS36"/>
  <c r="AJ36"/>
  <c r="AI36"/>
  <c r="DI35"/>
  <c r="DH35"/>
  <c r="DG35"/>
  <c r="DD35"/>
  <c r="DC35"/>
  <c r="DB35"/>
  <c r="CY35"/>
  <c r="CW35"/>
  <c r="CT35"/>
  <c r="CS35"/>
  <c r="CR35"/>
  <c r="CO35"/>
  <c r="CN35"/>
  <c r="CM35"/>
  <c r="CJ35"/>
  <c r="CH35"/>
  <c r="CF35"/>
  <c r="CB35"/>
  <c r="CA35"/>
  <c r="DJ35" s="1"/>
  <c r="BW35"/>
  <c r="BV35"/>
  <c r="DE35" s="1"/>
  <c r="DA35" s="1"/>
  <c r="BR35"/>
  <c r="BQ35"/>
  <c r="CZ35" s="1"/>
  <c r="BP35"/>
  <c r="BM35"/>
  <c r="CX35" s="1"/>
  <c r="BL35"/>
  <c r="BI35"/>
  <c r="BH35"/>
  <c r="BG35"/>
  <c r="BC35"/>
  <c r="BB35"/>
  <c r="CU35" s="1"/>
  <c r="CQ35" s="1"/>
  <c r="AX35"/>
  <c r="AW35"/>
  <c r="CP35" s="1"/>
  <c r="AS35"/>
  <c r="AR35"/>
  <c r="CK35" s="1"/>
  <c r="AQ35"/>
  <c r="AN35"/>
  <c r="CI35" s="1"/>
  <c r="CG35" s="1"/>
  <c r="AM35"/>
  <c r="AJ35"/>
  <c r="AI35"/>
  <c r="DJ34"/>
  <c r="DI34"/>
  <c r="DH34"/>
  <c r="DG34"/>
  <c r="DF34" s="1"/>
  <c r="DE34"/>
  <c r="DD34"/>
  <c r="DC34"/>
  <c r="DB34"/>
  <c r="DA34"/>
  <c r="CY34"/>
  <c r="CX34"/>
  <c r="CW34"/>
  <c r="CU34"/>
  <c r="CT34"/>
  <c r="CS34"/>
  <c r="CR34"/>
  <c r="CQ34"/>
  <c r="CP34"/>
  <c r="CO34"/>
  <c r="CN34"/>
  <c r="CM34"/>
  <c r="CL34" s="1"/>
  <c r="CJ34"/>
  <c r="CI34"/>
  <c r="CH34"/>
  <c r="CB34"/>
  <c r="BW34"/>
  <c r="BR34"/>
  <c r="BQ34"/>
  <c r="CZ34" s="1"/>
  <c r="BP34"/>
  <c r="BI34"/>
  <c r="BH34"/>
  <c r="BC34"/>
  <c r="AX34"/>
  <c r="AS34"/>
  <c r="AR34"/>
  <c r="CK34" s="1"/>
  <c r="CG34" s="1"/>
  <c r="AQ34"/>
  <c r="AJ34"/>
  <c r="AI34"/>
  <c r="DJ33"/>
  <c r="DI33"/>
  <c r="DH33"/>
  <c r="DG33"/>
  <c r="DF33" s="1"/>
  <c r="DE33"/>
  <c r="DD33"/>
  <c r="DC33"/>
  <c r="DB33"/>
  <c r="DA33"/>
  <c r="CZ33"/>
  <c r="CY33"/>
  <c r="CX33"/>
  <c r="CW33"/>
  <c r="CV33" s="1"/>
  <c r="CU33"/>
  <c r="CT33"/>
  <c r="CS33"/>
  <c r="CR33"/>
  <c r="CQ33"/>
  <c r="CP33"/>
  <c r="CO33"/>
  <c r="CN33"/>
  <c r="CM33"/>
  <c r="CL33" s="1"/>
  <c r="CK33"/>
  <c r="CJ33"/>
  <c r="CI33"/>
  <c r="CH33"/>
  <c r="CG33"/>
  <c r="CB33"/>
  <c r="BW33"/>
  <c r="BR33"/>
  <c r="BI33"/>
  <c r="BH33"/>
  <c r="BC33"/>
  <c r="AX33"/>
  <c r="AS33"/>
  <c r="AJ33"/>
  <c r="AI33"/>
  <c r="DJ32"/>
  <c r="DI32"/>
  <c r="DH32"/>
  <c r="DG32"/>
  <c r="DF32" s="1"/>
  <c r="DE32"/>
  <c r="DD32"/>
  <c r="DC32"/>
  <c r="DB32"/>
  <c r="DA32"/>
  <c r="CZ32"/>
  <c r="CY32"/>
  <c r="CX32"/>
  <c r="CW32"/>
  <c r="CV32" s="1"/>
  <c r="CU32"/>
  <c r="CT32"/>
  <c r="CS32"/>
  <c r="CR32"/>
  <c r="CQ32"/>
  <c r="CP32"/>
  <c r="CO32"/>
  <c r="CN32"/>
  <c r="CM32"/>
  <c r="CL32" s="1"/>
  <c r="CK32"/>
  <c r="CJ32"/>
  <c r="CI32"/>
  <c r="CH32"/>
  <c r="CG32"/>
  <c r="CB32"/>
  <c r="BW32"/>
  <c r="BR32"/>
  <c r="BI32"/>
  <c r="BH32"/>
  <c r="BC32"/>
  <c r="AX32"/>
  <c r="AS32"/>
  <c r="AQ32"/>
  <c r="AJ32"/>
  <c r="AI32"/>
  <c r="DJ31"/>
  <c r="DI31"/>
  <c r="DH31"/>
  <c r="DG31"/>
  <c r="DF31"/>
  <c r="DE31"/>
  <c r="DD31"/>
  <c r="DC31"/>
  <c r="DB31"/>
  <c r="DA31" s="1"/>
  <c r="CZ31"/>
  <c r="CY31"/>
  <c r="CX31"/>
  <c r="CW31"/>
  <c r="CV31"/>
  <c r="CU31"/>
  <c r="CT31"/>
  <c r="CS31"/>
  <c r="CR31"/>
  <c r="CQ31" s="1"/>
  <c r="CP31"/>
  <c r="CO31"/>
  <c r="CN31"/>
  <c r="CM31"/>
  <c r="CL31"/>
  <c r="CK31"/>
  <c r="CJ31"/>
  <c r="CI31"/>
  <c r="CH31"/>
  <c r="CG31" s="1"/>
  <c r="CB31"/>
  <c r="BW31"/>
  <c r="BR31"/>
  <c r="BI31"/>
  <c r="BH31"/>
  <c r="BC31"/>
  <c r="AX31"/>
  <c r="AS31"/>
  <c r="AJ31"/>
  <c r="AI31"/>
  <c r="DJ30"/>
  <c r="DI30"/>
  <c r="DH30"/>
  <c r="DG30"/>
  <c r="DF30"/>
  <c r="DE30"/>
  <c r="DD30"/>
  <c r="DC30"/>
  <c r="DB30"/>
  <c r="DA30" s="1"/>
  <c r="CY30"/>
  <c r="CX30"/>
  <c r="CW30"/>
  <c r="CU30"/>
  <c r="CT30"/>
  <c r="CS30"/>
  <c r="CR30"/>
  <c r="CQ30" s="1"/>
  <c r="CP30"/>
  <c r="CO30"/>
  <c r="CN30"/>
  <c r="CM30"/>
  <c r="CL30"/>
  <c r="CJ30"/>
  <c r="CI30"/>
  <c r="CH30"/>
  <c r="CB30"/>
  <c r="BW30"/>
  <c r="BR30"/>
  <c r="BQ30"/>
  <c r="CZ30" s="1"/>
  <c r="CV30" s="1"/>
  <c r="BP30"/>
  <c r="BI30"/>
  <c r="BH30"/>
  <c r="BC30"/>
  <c r="AX30"/>
  <c r="AS30"/>
  <c r="AR30"/>
  <c r="CK30" s="1"/>
  <c r="AQ30"/>
  <c r="AJ30"/>
  <c r="AI30"/>
  <c r="DJ29"/>
  <c r="DI29"/>
  <c r="DH29"/>
  <c r="DG29"/>
  <c r="DF29"/>
  <c r="DE29"/>
  <c r="DD29"/>
  <c r="DC29"/>
  <c r="DB29"/>
  <c r="DA29" s="1"/>
  <c r="CZ29"/>
  <c r="CY29"/>
  <c r="CX29"/>
  <c r="CW29"/>
  <c r="CV29"/>
  <c r="CU29"/>
  <c r="CT29"/>
  <c r="CS29"/>
  <c r="CR29"/>
  <c r="CQ29" s="1"/>
  <c r="CP29"/>
  <c r="CO29"/>
  <c r="CN29"/>
  <c r="CM29"/>
  <c r="CL29"/>
  <c r="CK29"/>
  <c r="CJ29"/>
  <c r="CI29"/>
  <c r="CH29"/>
  <c r="CG29" s="1"/>
  <c r="CB29"/>
  <c r="BW29"/>
  <c r="BR29"/>
  <c r="BI29"/>
  <c r="BH29"/>
  <c r="BC29"/>
  <c r="AX29"/>
  <c r="AS29"/>
  <c r="AJ29"/>
  <c r="AI29"/>
  <c r="DI28"/>
  <c r="DH28"/>
  <c r="DG28"/>
  <c r="DD28"/>
  <c r="DC28"/>
  <c r="DB28"/>
  <c r="DA28" s="1"/>
  <c r="CY28"/>
  <c r="CX28"/>
  <c r="CW28"/>
  <c r="CT28"/>
  <c r="CS28"/>
  <c r="CR28"/>
  <c r="CO28"/>
  <c r="CN28"/>
  <c r="CM28"/>
  <c r="CJ28"/>
  <c r="CI28"/>
  <c r="CH28"/>
  <c r="CF28"/>
  <c r="CB28" s="1"/>
  <c r="CA28"/>
  <c r="DJ28" s="1"/>
  <c r="BV28"/>
  <c r="DE28" s="1"/>
  <c r="BQ28"/>
  <c r="CZ28" s="1"/>
  <c r="CV28" s="1"/>
  <c r="BP28"/>
  <c r="BI28"/>
  <c r="BH28"/>
  <c r="BG28"/>
  <c r="BC28"/>
  <c r="BB28"/>
  <c r="CU28" s="1"/>
  <c r="CU21" s="1"/>
  <c r="AX28"/>
  <c r="AW28"/>
  <c r="CP28" s="1"/>
  <c r="CL28" s="1"/>
  <c r="AS28"/>
  <c r="AR28"/>
  <c r="CK28" s="1"/>
  <c r="AQ28"/>
  <c r="AJ28"/>
  <c r="AI28"/>
  <c r="DJ27"/>
  <c r="DI27"/>
  <c r="DH27"/>
  <c r="DG27"/>
  <c r="DF27" s="1"/>
  <c r="DE27"/>
  <c r="DD27"/>
  <c r="DC27"/>
  <c r="DB27"/>
  <c r="DA27"/>
  <c r="CZ27"/>
  <c r="CY27"/>
  <c r="CX27"/>
  <c r="CW27"/>
  <c r="CV27" s="1"/>
  <c r="CU27"/>
  <c r="CT27"/>
  <c r="CS27"/>
  <c r="CR27"/>
  <c r="CQ27"/>
  <c r="CP27"/>
  <c r="CO27"/>
  <c r="CN27"/>
  <c r="CM27"/>
  <c r="CL27" s="1"/>
  <c r="CK27"/>
  <c r="CJ27"/>
  <c r="CI27"/>
  <c r="CH27"/>
  <c r="CG27"/>
  <c r="CB27"/>
  <c r="BW27"/>
  <c r="BR27"/>
  <c r="BI27"/>
  <c r="BH27"/>
  <c r="BC27"/>
  <c r="AX27"/>
  <c r="AS27"/>
  <c r="AJ27"/>
  <c r="AI27"/>
  <c r="DJ26"/>
  <c r="DI26"/>
  <c r="DH26"/>
  <c r="DG26"/>
  <c r="DF26" s="1"/>
  <c r="DE26"/>
  <c r="DD26"/>
  <c r="DC26"/>
  <c r="DB26"/>
  <c r="DA26"/>
  <c r="CZ26"/>
  <c r="CY26"/>
  <c r="CX26"/>
  <c r="CW26"/>
  <c r="CV26" s="1"/>
  <c r="CU26"/>
  <c r="CT26"/>
  <c r="CS26"/>
  <c r="CR26"/>
  <c r="CQ26"/>
  <c r="CP26"/>
  <c r="CO26"/>
  <c r="CN26"/>
  <c r="CM26"/>
  <c r="CL26" s="1"/>
  <c r="CK26"/>
  <c r="CJ26"/>
  <c r="CI26"/>
  <c r="CH26"/>
  <c r="CG26"/>
  <c r="CB26"/>
  <c r="BW26"/>
  <c r="BR26"/>
  <c r="BI26"/>
  <c r="BH26"/>
  <c r="BC26"/>
  <c r="AX26"/>
  <c r="AS26"/>
  <c r="AJ26"/>
  <c r="AI26"/>
  <c r="DJ25"/>
  <c r="DI25"/>
  <c r="DH25"/>
  <c r="DG25"/>
  <c r="DF25" s="1"/>
  <c r="DD25"/>
  <c r="DC25"/>
  <c r="DB25"/>
  <c r="CY25"/>
  <c r="CW25"/>
  <c r="CV25" s="1"/>
  <c r="CU25"/>
  <c r="CT25"/>
  <c r="CS25"/>
  <c r="CR25"/>
  <c r="CQ25"/>
  <c r="CO25"/>
  <c r="CN25"/>
  <c r="CM25"/>
  <c r="CL25" s="1"/>
  <c r="CJ25"/>
  <c r="CH25"/>
  <c r="CF25"/>
  <c r="CB25"/>
  <c r="BW25"/>
  <c r="BV25"/>
  <c r="BR25" s="1"/>
  <c r="BQ25"/>
  <c r="CZ25" s="1"/>
  <c r="BP25"/>
  <c r="BM25"/>
  <c r="CX25" s="1"/>
  <c r="BL25"/>
  <c r="BI25"/>
  <c r="BH25"/>
  <c r="BG25"/>
  <c r="BC25" s="1"/>
  <c r="AX25"/>
  <c r="AW25"/>
  <c r="CP25" s="1"/>
  <c r="AS25"/>
  <c r="AR25"/>
  <c r="CK25" s="1"/>
  <c r="AQ25"/>
  <c r="AN25"/>
  <c r="CI25" s="1"/>
  <c r="CG25" s="1"/>
  <c r="AM25"/>
  <c r="AJ25"/>
  <c r="AI25"/>
  <c r="DJ24"/>
  <c r="DI24"/>
  <c r="DH24"/>
  <c r="DG24"/>
  <c r="DF24" s="1"/>
  <c r="DE24"/>
  <c r="DD24"/>
  <c r="DC24"/>
  <c r="DB24"/>
  <c r="DA24"/>
  <c r="CY24"/>
  <c r="CW24"/>
  <c r="CU24"/>
  <c r="CT24"/>
  <c r="CS24"/>
  <c r="CR24"/>
  <c r="CQ24"/>
  <c r="CP24"/>
  <c r="CO24"/>
  <c r="CN24"/>
  <c r="CM24"/>
  <c r="CL24" s="1"/>
  <c r="CJ24"/>
  <c r="CH24"/>
  <c r="CB24"/>
  <c r="BW24"/>
  <c r="BR24"/>
  <c r="BQ24"/>
  <c r="CZ24" s="1"/>
  <c r="CZ21" s="1"/>
  <c r="CZ19" s="1"/>
  <c r="BP24"/>
  <c r="BM24"/>
  <c r="CX24" s="1"/>
  <c r="CX21" s="1"/>
  <c r="CX19" s="1"/>
  <c r="CX17" s="1"/>
  <c r="CX77" s="1"/>
  <c r="CX76" s="1"/>
  <c r="BL24"/>
  <c r="BI24"/>
  <c r="BH24"/>
  <c r="BC24"/>
  <c r="AX24"/>
  <c r="AS24"/>
  <c r="AR24"/>
  <c r="CK24" s="1"/>
  <c r="AQ24"/>
  <c r="AN24"/>
  <c r="CI24" s="1"/>
  <c r="AM24"/>
  <c r="AJ24"/>
  <c r="AI24"/>
  <c r="DJ23"/>
  <c r="DI23"/>
  <c r="DH23"/>
  <c r="DG23"/>
  <c r="DF23" s="1"/>
  <c r="DE23"/>
  <c r="DD23"/>
  <c r="DC23"/>
  <c r="DB23"/>
  <c r="DA23"/>
  <c r="CZ23"/>
  <c r="CY23"/>
  <c r="CX23"/>
  <c r="CW23"/>
  <c r="CV23" s="1"/>
  <c r="CU23"/>
  <c r="CT23"/>
  <c r="CS23"/>
  <c r="CR23"/>
  <c r="CQ23"/>
  <c r="CP23"/>
  <c r="CO23"/>
  <c r="CN23"/>
  <c r="CM23"/>
  <c r="CL23" s="1"/>
  <c r="CK23"/>
  <c r="CJ23"/>
  <c r="CI23"/>
  <c r="CH23"/>
  <c r="CG23"/>
  <c r="CB23"/>
  <c r="BW23"/>
  <c r="BR23"/>
  <c r="BI23"/>
  <c r="BH23"/>
  <c r="BC23"/>
  <c r="AX23"/>
  <c r="AS23"/>
  <c r="AJ23"/>
  <c r="AI23"/>
  <c r="DI21"/>
  <c r="DH21"/>
  <c r="DG21"/>
  <c r="DD21"/>
  <c r="DC21"/>
  <c r="DB21"/>
  <c r="CY21"/>
  <c r="CW21"/>
  <c r="CT21"/>
  <c r="CS21"/>
  <c r="CR21"/>
  <c r="CO21"/>
  <c r="CN21"/>
  <c r="CM21"/>
  <c r="CJ21"/>
  <c r="CH21"/>
  <c r="CF21"/>
  <c r="CE21"/>
  <c r="CD21"/>
  <c r="CC21"/>
  <c r="CB21" s="1"/>
  <c r="CA21"/>
  <c r="BZ21"/>
  <c r="BY21"/>
  <c r="BX21"/>
  <c r="BW21"/>
  <c r="BV21"/>
  <c r="BU21"/>
  <c r="BT21"/>
  <c r="BS21"/>
  <c r="BR21"/>
  <c r="BQ21"/>
  <c r="BP21"/>
  <c r="BO21"/>
  <c r="BN21"/>
  <c r="BM21"/>
  <c r="BL21"/>
  <c r="BK21"/>
  <c r="BJ21"/>
  <c r="BI21"/>
  <c r="BH21"/>
  <c r="BG21"/>
  <c r="BF21"/>
  <c r="BE21"/>
  <c r="BD21"/>
  <c r="BC21"/>
  <c r="BB21"/>
  <c r="BA21"/>
  <c r="AZ21"/>
  <c r="AY21"/>
  <c r="AX21" s="1"/>
  <c r="AW21"/>
  <c r="AV21"/>
  <c r="AU21"/>
  <c r="AT21"/>
  <c r="AS21"/>
  <c r="AR21"/>
  <c r="AQ21"/>
  <c r="AP21"/>
  <c r="AO21"/>
  <c r="AN21"/>
  <c r="AM21"/>
  <c r="AL21"/>
  <c r="AK21"/>
  <c r="AJ21"/>
  <c r="AI21"/>
  <c r="DI19"/>
  <c r="DH19"/>
  <c r="DG19"/>
  <c r="DD19"/>
  <c r="DC19"/>
  <c r="DB19"/>
  <c r="CY19"/>
  <c r="CW19"/>
  <c r="CT19"/>
  <c r="CS19"/>
  <c r="CR19"/>
  <c r="CO19"/>
  <c r="CN19"/>
  <c r="CM19"/>
  <c r="CJ19"/>
  <c r="CH19"/>
  <c r="CF19"/>
  <c r="CE19"/>
  <c r="CD19"/>
  <c r="CC19"/>
  <c r="CB19"/>
  <c r="CA19"/>
  <c r="BZ19"/>
  <c r="BY19"/>
  <c r="BX19"/>
  <c r="BW19"/>
  <c r="BV19"/>
  <c r="BU19"/>
  <c r="BT19"/>
  <c r="BS19"/>
  <c r="BR19" s="1"/>
  <c r="BQ19"/>
  <c r="BP19"/>
  <c r="BO19"/>
  <c r="BN19"/>
  <c r="BM19"/>
  <c r="BL19"/>
  <c r="BK19"/>
  <c r="BJ19"/>
  <c r="BI19"/>
  <c r="BH19"/>
  <c r="BG19"/>
  <c r="BF19"/>
  <c r="BE19"/>
  <c r="BD19"/>
  <c r="BC19"/>
  <c r="BB19"/>
  <c r="BA19"/>
  <c r="AZ19"/>
  <c r="AY19"/>
  <c r="AX19" s="1"/>
  <c r="AW19"/>
  <c r="AV19"/>
  <c r="AU19"/>
  <c r="AT19"/>
  <c r="AS19"/>
  <c r="AR19"/>
  <c r="AQ19"/>
  <c r="AP19"/>
  <c r="AO19"/>
  <c r="AN19"/>
  <c r="AM19"/>
  <c r="AL19"/>
  <c r="AK19"/>
  <c r="AJ19"/>
  <c r="AI19"/>
  <c r="DI17"/>
  <c r="DI77" s="1"/>
  <c r="DI76" s="1"/>
  <c r="DH17"/>
  <c r="DH77" s="1"/>
  <c r="DH76" s="1"/>
  <c r="DG17"/>
  <c r="DG77" s="1"/>
  <c r="DD17"/>
  <c r="DD77" s="1"/>
  <c r="DD76" s="1"/>
  <c r="DC17"/>
  <c r="DC77" s="1"/>
  <c r="DC76" s="1"/>
  <c r="DB17"/>
  <c r="DB77" s="1"/>
  <c r="CY17"/>
  <c r="CY77" s="1"/>
  <c r="CY76" s="1"/>
  <c r="CW17"/>
  <c r="CW77" s="1"/>
  <c r="CT17"/>
  <c r="CT77" s="1"/>
  <c r="CT76" s="1"/>
  <c r="CS17"/>
  <c r="CS77" s="1"/>
  <c r="CS76" s="1"/>
  <c r="CR17"/>
  <c r="CR77" s="1"/>
  <c r="CO17"/>
  <c r="CO77" s="1"/>
  <c r="CO76" s="1"/>
  <c r="CN17"/>
  <c r="CN77" s="1"/>
  <c r="CN76" s="1"/>
  <c r="CM17"/>
  <c r="CM77" s="1"/>
  <c r="CJ17"/>
  <c r="CJ77" s="1"/>
  <c r="CJ76" s="1"/>
  <c r="CH17"/>
  <c r="CH77" s="1"/>
  <c r="CF17"/>
  <c r="CF77" s="1"/>
  <c r="CF76" s="1"/>
  <c r="CE17"/>
  <c r="CE77" s="1"/>
  <c r="CE76" s="1"/>
  <c r="CD17"/>
  <c r="CD77" s="1"/>
  <c r="CD76" s="1"/>
  <c r="CC17"/>
  <c r="CC77" s="1"/>
  <c r="CA17"/>
  <c r="CA77" s="1"/>
  <c r="CA76" s="1"/>
  <c r="BZ17"/>
  <c r="BZ77" s="1"/>
  <c r="BZ76" s="1"/>
  <c r="BY17"/>
  <c r="BY77" s="1"/>
  <c r="BY76" s="1"/>
  <c r="BX17"/>
  <c r="BX77" s="1"/>
  <c r="BW17"/>
  <c r="BV17"/>
  <c r="BV77" s="1"/>
  <c r="BV76" s="1"/>
  <c r="BU17"/>
  <c r="BU77" s="1"/>
  <c r="BU76" s="1"/>
  <c r="BT17"/>
  <c r="BT77" s="1"/>
  <c r="BT76" s="1"/>
  <c r="BS17"/>
  <c r="BS77" s="1"/>
  <c r="BQ17"/>
  <c r="BQ77" s="1"/>
  <c r="BQ76" s="1"/>
  <c r="BP17"/>
  <c r="BP77" s="1"/>
  <c r="BP76" s="1"/>
  <c r="BO17"/>
  <c r="BO77" s="1"/>
  <c r="BO76" s="1"/>
  <c r="BN17"/>
  <c r="BN77" s="1"/>
  <c r="BN76" s="1"/>
  <c r="BM17"/>
  <c r="BM77" s="1"/>
  <c r="BM76" s="1"/>
  <c r="BL17"/>
  <c r="BL77" s="1"/>
  <c r="BL76" s="1"/>
  <c r="BK17"/>
  <c r="BK77" s="1"/>
  <c r="BJ17"/>
  <c r="BJ77" s="1"/>
  <c r="BI17"/>
  <c r="BH17"/>
  <c r="BG17"/>
  <c r="BG77" s="1"/>
  <c r="BG76" s="1"/>
  <c r="BF17"/>
  <c r="BF77" s="1"/>
  <c r="BF76" s="1"/>
  <c r="BE17"/>
  <c r="BE77" s="1"/>
  <c r="BE76" s="1"/>
  <c r="BD17"/>
  <c r="BD77" s="1"/>
  <c r="BC17"/>
  <c r="BB17"/>
  <c r="BB77" s="1"/>
  <c r="BB76" s="1"/>
  <c r="BA17"/>
  <c r="BA77" s="1"/>
  <c r="BA76" s="1"/>
  <c r="AZ17"/>
  <c r="AZ77" s="1"/>
  <c r="AZ76" s="1"/>
  <c r="AY17"/>
  <c r="AY77" s="1"/>
  <c r="AW17"/>
  <c r="AW77" s="1"/>
  <c r="AW76" s="1"/>
  <c r="AV17"/>
  <c r="AV77" s="1"/>
  <c r="AV76" s="1"/>
  <c r="AU17"/>
  <c r="AU77" s="1"/>
  <c r="AU76" s="1"/>
  <c r="AT17"/>
  <c r="AT77" s="1"/>
  <c r="AT76" s="1"/>
  <c r="AS17"/>
  <c r="AS77" s="1"/>
  <c r="AS76" s="1"/>
  <c r="AR17"/>
  <c r="AR77" s="1"/>
  <c r="AR76" s="1"/>
  <c r="AQ17"/>
  <c r="AQ77" s="1"/>
  <c r="AQ76" s="1"/>
  <c r="AP17"/>
  <c r="AP77" s="1"/>
  <c r="AP76" s="1"/>
  <c r="AO17"/>
  <c r="AO77" s="1"/>
  <c r="AO76" s="1"/>
  <c r="AN17"/>
  <c r="AN77" s="1"/>
  <c r="AN76" s="1"/>
  <c r="AM17"/>
  <c r="AM77" s="1"/>
  <c r="AM76" s="1"/>
  <c r="AL17"/>
  <c r="AL77" s="1"/>
  <c r="AK17"/>
  <c r="AK77" s="1"/>
  <c r="AJ17"/>
  <c r="AI17"/>
  <c r="AI77" l="1"/>
  <c r="AK76"/>
  <c r="AI76" s="1"/>
  <c r="CR76"/>
  <c r="AJ77"/>
  <c r="AL76"/>
  <c r="AJ76" s="1"/>
  <c r="AY76"/>
  <c r="AX76" s="1"/>
  <c r="AX77"/>
  <c r="BI77"/>
  <c r="BK76"/>
  <c r="BI76" s="1"/>
  <c r="BW77"/>
  <c r="BX76"/>
  <c r="BW76" s="1"/>
  <c r="CC76"/>
  <c r="CB76" s="1"/>
  <c r="CB77"/>
  <c r="CH76"/>
  <c r="CM76"/>
  <c r="CW76"/>
  <c r="DB76"/>
  <c r="CG24"/>
  <c r="CI21"/>
  <c r="CV60"/>
  <c r="CZ58"/>
  <c r="CV58" s="1"/>
  <c r="CV19"/>
  <c r="CV21"/>
  <c r="CK21"/>
  <c r="CK19" s="1"/>
  <c r="CV24"/>
  <c r="CP21"/>
  <c r="CP19" s="1"/>
  <c r="CP17" s="1"/>
  <c r="CP77" s="1"/>
  <c r="CP76" s="1"/>
  <c r="CG30"/>
  <c r="CV34"/>
  <c r="CL35"/>
  <c r="CV35"/>
  <c r="CV68"/>
  <c r="CV69"/>
  <c r="CV74"/>
  <c r="BC77"/>
  <c r="BD76"/>
  <c r="BC76" s="1"/>
  <c r="BH77"/>
  <c r="BJ76"/>
  <c r="BH76" s="1"/>
  <c r="BS76"/>
  <c r="BR76" s="1"/>
  <c r="BR77"/>
  <c r="DG76"/>
  <c r="CQ21"/>
  <c r="CU19"/>
  <c r="DF28"/>
  <c r="DJ21"/>
  <c r="DJ19" s="1"/>
  <c r="DJ17" s="1"/>
  <c r="DJ77" s="1"/>
  <c r="DJ76" s="1"/>
  <c r="CG41"/>
  <c r="CK39"/>
  <c r="CG39" s="1"/>
  <c r="CQ41"/>
  <c r="CU39"/>
  <c r="CQ39" s="1"/>
  <c r="DA41"/>
  <c r="DE39"/>
  <c r="DA39" s="1"/>
  <c r="CG68"/>
  <c r="CK62"/>
  <c r="CK60" s="1"/>
  <c r="CK58" s="1"/>
  <c r="DF19"/>
  <c r="DF21"/>
  <c r="CZ17"/>
  <c r="CZ77" s="1"/>
  <c r="CZ76" s="1"/>
  <c r="CG28"/>
  <c r="CQ28"/>
  <c r="DF35"/>
  <c r="CL41"/>
  <c r="CV41"/>
  <c r="DF41"/>
  <c r="CG58"/>
  <c r="DE25"/>
  <c r="BR28"/>
  <c r="BW28"/>
  <c r="AX17"/>
  <c r="BR17"/>
  <c r="CB17"/>
  <c r="CL17"/>
  <c r="CV17"/>
  <c r="DF17"/>
  <c r="DA25" l="1"/>
  <c r="DE21"/>
  <c r="CQ19"/>
  <c r="CU17"/>
  <c r="DF77"/>
  <c r="CK17"/>
  <c r="CK77" s="1"/>
  <c r="CK76" s="1"/>
  <c r="CL21"/>
  <c r="CL19"/>
  <c r="CV76"/>
  <c r="CL76"/>
  <c r="CG21"/>
  <c r="CI19"/>
  <c r="CG60"/>
  <c r="DF76"/>
  <c r="CG62"/>
  <c r="CV77"/>
  <c r="CL77"/>
  <c r="CG19" l="1"/>
  <c r="CI17"/>
  <c r="CU77"/>
  <c r="CQ17"/>
  <c r="DA21"/>
  <c r="DE19"/>
  <c r="CU76" l="1"/>
  <c r="CQ76" s="1"/>
  <c r="CQ77"/>
  <c r="DA19"/>
  <c r="DE17"/>
  <c r="CI77"/>
  <c r="CG17"/>
  <c r="CI76" l="1"/>
  <c r="CG76" s="1"/>
  <c r="CG77"/>
  <c r="DE77"/>
  <c r="DA17"/>
  <c r="DE76" l="1"/>
  <c r="DA76" s="1"/>
  <c r="DA77"/>
</calcChain>
</file>

<file path=xl/sharedStrings.xml><?xml version="1.0" encoding="utf-8"?>
<sst xmlns="http://schemas.openxmlformats.org/spreadsheetml/2006/main" count="1133" uniqueCount="377">
  <si>
    <t>РЕЕСТР РАСХОДНЫХ ОБЯЗАТЕЛЬСТВ МУНИЦИПАЛЬНОГО ОБРАЗОВАНИЯ
Будогощское городское поселение Киришского муниципального района Ленинградской области</t>
  </si>
  <si>
    <t>на 2018 - 2021 годы</t>
  </si>
  <si>
    <t>по состоянию на 01.01.2019г.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</si>
  <si>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</si>
  <si>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</si>
  <si>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</si>
  <si>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</si>
  <si>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</si>
  <si>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</si>
  <si>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</si>
  <si>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</si>
  <si>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</si>
  <si>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</si>
  <si>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</si>
  <si>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</si>
  <si>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</si>
  <si>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</si>
  <si>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</si>
  <si>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</si>
  <si>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</si>
  <si>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</si>
  <si>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</si>
  <si>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</si>
  <si>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</si>
  <si>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</si>
  <si>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</si>
  <si>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</si>
  <si>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</si>
  <si>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</si>
  <si>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</si>
  <si>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</si>
  <si>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</si>
  <si>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</si>
  <si>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</si>
  <si>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</si>
  <si>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</si>
  <si>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</si>
  <si>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</si>
  <si>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</si>
  <si>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</si>
  <si>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</si>
  <si>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</si>
  <si>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</si>
  <si>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</si>
  <si>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</si>
  <si>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</si>
  <si>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</si>
  <si>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2021 г.</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</si>
  <si>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</si>
  <si>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</si>
  <si>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</si>
  <si>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</si>
  <si>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</si>
  <si>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</si>
  <si>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</si>
  <si>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</si>
  <si>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</si>
  <si>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</si>
  <si>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</si>
  <si>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</si>
  <si>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владение, пользование и распоряжение имуществом, находящимся в муниципальной собственности городского поселения</t>
  </si>
  <si>
    <t>5005</t>
  </si>
  <si>
    <t>федеральный закон от 06.10.2003 №131-фз "Об общих принципах организации местного самоуправления в Российской Федерации"</t>
  </si>
  <si>
    <t>пп.3, п.1, ст.14</t>
  </si>
  <si>
    <t>06.10.2003 - не установлена</t>
  </si>
  <si>
    <t>Решение совета депутатов МО Будогощское городское поселение от 01.06.2009 №46/244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t>
  </si>
  <si>
    <t>в целом</t>
  </si>
  <si>
    <t>01.06.2009 - не установлена</t>
  </si>
  <si>
    <t>1</t>
  </si>
  <si>
    <t>01/13</t>
  </si>
  <si>
    <t>13</t>
  </si>
  <si>
    <t>расчетный, плановый метод</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</si>
  <si>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</si>
  <si>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</si>
  <si>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</si>
  <si>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в целом
2) в целом
3) в целом
4) пп.4, п.1, ст.14
5) в целом</t>
  </si>
  <si>
    <t>1) 01.01.2012 - не установлена
2) 08.04.1999 - не установлена
3) 30.07.2010 - не установлена
4) 06.10.2003 - не установлена
5) 01.04.2003 - не установлена</t>
  </si>
  <si>
    <t>Областной закон Ленинградской области от 18.07.2011 №56-оз "О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t>
  </si>
  <si>
    <t>23.07.2011 - не установлена</t>
  </si>
  <si>
    <t>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</si>
  <si>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28.03.2016 - не установлена</t>
  </si>
  <si>
    <t>1) Постановление администрации Будогощского городского поселения от 21.05.2018 №55 "О подготовке жилищно-коммунального хозяйства"
2) Постановление администрации Будогощского городского поселения от 15.06.2017 №66 "О подготовке жилищно-коммунального хозяйства Будогощского городского поселения Киришского муниципального района Ленинградской области к осенне-зимнему сезону 2017-2018гг"
3) Решение совета депутатов МО Будогощское городское поселение от 05.02.2013 №30/131 "Об утверждении Программы комплексного развития систем коммунальной инфраструктуры муниципального образования Будогощское городское поселение Киришского муниципального района Ленинградской области"</t>
  </si>
  <si>
    <t>1) в целом
2) в целом
3) в целом</t>
  </si>
  <si>
    <t>1) 21.05.2018 - не установлена
2) 15.06.2017 - не установлена
3) 05.02.2013 - не установлена</t>
  </si>
  <si>
    <t>19</t>
  </si>
  <si>
    <t>05/02</t>
  </si>
  <si>
    <t>02</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</si>
  <si>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</si>
  <si>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</si>
  <si>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</si>
  <si>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t>
  </si>
  <si>
    <t>1) ст.13
2) пп.5, п.1, ст.14</t>
  </si>
  <si>
    <t>1) 12.11.2007 - не установлена
2) 06.10.2003 - не установлена</t>
  </si>
  <si>
    <t>Областной закон Ленинградской области от 16.12.2011 №111-оз "О Дорожном фонде Ленинградской области"</t>
  </si>
  <si>
    <t>22.12.2011 - не установлена</t>
  </si>
  <si>
    <t>1) Решение совета депутатов МО Будогощское городское поселение от 12.11.2013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20.03.2012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27.10.2016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</si>
  <si>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1) 12.11.2013 - не установлена
2) 20.03.2012 - не установлена
3) 27.10.2016 - не установлена</t>
  </si>
  <si>
    <t>3</t>
  </si>
  <si>
    <t>04/09</t>
  </si>
  <si>
    <t>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</si>
  <si>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</si>
  <si>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</si>
  <si>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</si>
  <si>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пп.6, п.1, ст.14</t>
  </si>
  <si>
    <t>1) 01.03.2005 - не установлена
2) 06.10.2003 - не установлена</t>
  </si>
  <si>
    <t>Областной закон Ленинградской области от 02.07.2013 №49-оз "О муниципальном жилищном контроле на территории Ленинградской области и взаимодействии органов муниципального жилищного контроля с органом государственного жилищного надзора Ленинградской области"</t>
  </si>
  <si>
    <t>02.07.2013 - не установлена</t>
  </si>
  <si>
    <t>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t>
  </si>
  <si>
    <t>01.01.2017 - не установлена</t>
  </si>
  <si>
    <t>Постановление администрации Будогощского городского поселения от 25.03.2014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t>
  </si>
  <si>
    <t>25.03.2014 - не установлена</t>
  </si>
  <si>
    <t>18</t>
  </si>
  <si>
    <t>05/01
10/03</t>
  </si>
  <si>
    <t>01
03</t>
  </si>
  <si>
    <t>участие в предупреждении и ликвидации последствий чрезвычайных ситуаций в границах городского поселения</t>
  </si>
  <si>
    <t>5017</t>
  </si>
  <si>
    <t>1) федеральный закон от 12.02.1998 №28-ФЗ "О гражданской обороне"
2) федеральный закон от 21.12.1994 №68-ФЗ "О защите населения и территорий от чрезвычайных ситуаций природного и техногенного характера"
3) федеральный закон от 06.10.2003 №131-фз "Об общих принципах организации местного самоуправления в Российской Федерации"</t>
  </si>
  <si>
    <t>1) п.2, ст.8
2) ст.11,23,24,25
3) пп.8, п.1, ст.14</t>
  </si>
  <si>
    <t>1) 16.02.1998 - не установлена
2) 24.12.1994 - не установлена
3)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</si>
  <si>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</si>
  <si>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</si>
  <si>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</si>
  <si>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Будогощского городского поселения от 18.07.2017 №106 "О порядке создания, хранения, использования и восполнения резерва материальных ресурсов для ликвидации чрезвычайных ситуаций в Будогощском городском поселении"
2) Постановление администрации Будогощского городского поселения от 18.07.2017 №114 "Об организации оповещения населения на случай возникновения чрезвычайных ситуаций природного и техногенного характера"
3) Постановление администрации Будогощского городского поселения от 18.07.2017 №99 "Об утверждении Положения о создании и содержании в целях гражданской обороны запасов материально-технических, продовольственных, медицинских и иных средств в Будогощском городском поселении Киришского муниципального района Ленинградской области"
4) Постановление администрации Будогощского городского поселения от 18.07.2017 №113 "Об утверждении положения «О создании территориального звена Ленинградской областной подсистемы предупреждения и ликвидации чрезвычайных ситуаций муниципального образования Будогощское городское поселение Киришского муниципального района Ленинградской области"
5) Постановление администрации Будогощского городского поселения от 22.12.2006 №22 "Об утверждении положения о порядке расходования средств резервного фонда администрации МО Будогощское городское поселение КМР ЛО"</t>
  </si>
  <si>
    <t>1) в целом
2) в целом
3) в целом
4) в целом
5) в целом</t>
  </si>
  <si>
    <t>1) 18.07.2017 - не установлена
2) 18.07.2017 - не установлена
3) 18.07.2017 - не установлена
4) 18.07.2017 - не установлена
5) 22.12.2006 - не установлена</t>
  </si>
  <si>
    <t>12</t>
  </si>
  <si>
    <t>01/11</t>
  </si>
  <si>
    <t>11</t>
  </si>
  <si>
    <t>обеспечение первичных мер пожарной безопасности в границах населенных пунктов городского поселения</t>
  </si>
  <si>
    <t>5018</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</si>
  <si>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</si>
  <si>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</si>
  <si>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</si>
  <si>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</si>
  <si>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</si>
  <si>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</si>
  <si>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</si>
  <si>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</si>
  <si>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Будогощского городского поселения от 18.07.2017 №115 "Об обеспечении первичных мер пожарной безопасности в границах муниципального образования Будогощское городское поселение"
2) Постановление администрации Будогощского городского поселения от 14.05.2010 №19 "Об организации обучения населения мерам пожарной безопасности на территории МО Будогощское городское поселение Киришского муниципального муниципального района"
3) Постановление администрации Будогощского городского поселения от 31.07.2014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t>
  </si>
  <si>
    <t>1) 18.07.2017 - не установлена
2) 14.05.2010 - не установлена
3) 31.07.2014 - не установлена</t>
  </si>
  <si>
    <t>05/03</t>
  </si>
  <si>
    <t>03</t>
  </si>
  <si>
    <t>создание условий для обеспечения жителей городского поселения услугами связи, общественного питания, торговли и бытового обслуживания</t>
  </si>
  <si>
    <t>5019</t>
  </si>
  <si>
    <t>пп.10, п.1, ст.14</t>
  </si>
  <si>
    <t>Постановление администрации Будогощского городского поселения от 05.02.2018 №9 "Об утверждении Порядка предоставления субсидии на возмещение затрат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t>
  </si>
  <si>
    <t>05.02.2018 - не установлена</t>
  </si>
  <si>
    <t>23</t>
  </si>
  <si>
    <t>плановый метод; расчетно-аналитический метод</t>
  </si>
  <si>
    <t>создание условий для организации досуга и обеспечения жителей городского поселения услугами организаций культуры</t>
  </si>
  <si>
    <t>5021</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</si>
  <si>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</si>
  <si>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ст.14
2) в целом</t>
  </si>
  <si>
    <t>1) 06.10.2003 - не установлена
2) 17.11.1992 - не установлена</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</si>
  <si>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</si>
  <si>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</si>
  <si>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1) Постановление администрации Киришского городского поселения от 29.09.2011 №151 "Об утверждении Положения о системах оплаты труда в муниципальных казенных учреждениях муниципального образования Киришское городское поселение Киришского муниципального района Ленинградской области по видам экономической деятельности"
2) Постановление администрации Киришского муниципального района от 18.08.2015 №1722 "Об утверждении Положения о формировании муниципального задания на оказание муниципальных услуг (выполнение работ) в отношении муниципальных бюджетных, автономных и казенных учреждений и финансовом обеспечении выполнения муниципального задания"
3) Постановление администрации Киришского муниципального района от 01.02.2018 №213 "Об утверждении нормативных затрат на оказание единицы муниципальной услуги, оказываемой муниципальными бюджетными и автономными учреждениями, нормативных затрат на выполнение муниципальных работ и нормативных затрат на содержание имущества муниципальными бюджетными и автономными учреждениями муницпального образования Киришский муниципальный район Ленинградской области и муниципального образования Киришское городское поселение на 2018 год"
4) Постановление администрации Киришского городского поселения от 18.12.2017 №3132 "Порядок финансирования мероприятий в рамках реализации муниципальных программ "Устойчивое общественное развитие Киришсого городского поселения " и "Устойчивое общественное развитие Киришского муниципального района""                                                  5) Постановление администрации Будогощского городского поселения от 16.08.2013 №72 "О мерах по поэтапному повышению заработной платы работников учреждений культуры муниципального образования Будогощское городское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Будогощское городское поселение"</t>
  </si>
  <si>
    <t xml:space="preserve">1) в целом
2) в целом
3) в целом
4) в целом        5) в целом </t>
  </si>
  <si>
    <t>1) 29.09.2011 - не установлена
2) 01.01.2016 - не установлена
3) 01.02.2018 - 31.12.2018
4) 18.12.2017 - не установлена         5) 16.08.2013 - 31.12.2018</t>
  </si>
  <si>
    <t>7</t>
  </si>
  <si>
    <t>08/01</t>
  </si>
  <si>
    <t>01</t>
  </si>
  <si>
    <t>плановый метод; нормативный, расчетный метод</t>
  </si>
  <si>
    <t>Указ Президента Российской Федерации №597 от 07.05.2012 "О мероприятиях по реализации государственной социальной политики"</t>
  </si>
  <si>
    <t xml:space="preserve">в целом
</t>
  </si>
  <si>
    <t xml:space="preserve">07.05.2012-не установлен
</t>
  </si>
  <si>
    <t xml:space="preserve">18
</t>
  </si>
  <si>
    <t>обеспечение условий для развития на территории городского поселения физической культуры, школьного спорта и массового спорта</t>
  </si>
  <si>
    <t>5024</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</si>
  <si>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</si>
  <si>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</si>
  <si>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</si>
  <si>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</si>
  <si>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</si>
  <si>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2) Постановление администрации Будогощского городского поселения от 15.05.2013 №47 "Об утверждении перечня мест массового отдыха"</t>
  </si>
  <si>
    <t>1) в целом
2) в целом</t>
  </si>
  <si>
    <t>1) 12.05.2017 - не установлена
2) 15.05.2013 - не установлена</t>
  </si>
  <si>
    <t>11/01</t>
  </si>
  <si>
    <t>организация проведения официальных физкультурно-оздоровительных и спортивных мероприятий городского поселения</t>
  </si>
  <si>
    <t>5025</t>
  </si>
  <si>
    <t>участие в организации деятельности по сбору (в том числе раздельному сбору) и транспортированию твердых коммунальных отходов</t>
  </si>
  <si>
    <t>5028</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</si>
  <si>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</si>
  <si>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</si>
  <si>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</si>
  <si>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Областной закон Ленинградской области от 04.03.2010 №7-оз "Об обращении с отходами в Ленинградской области"</t>
  </si>
  <si>
    <t>23.03.2010 -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</si>
  <si>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</si>
  <si>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</si>
  <si>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 xml:space="preserve">
 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t>
  </si>
  <si>
    <t xml:space="preserve">
 в целом</t>
  </si>
  <si>
    <t xml:space="preserve">
 25.10.2017 - не установлена</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</si>
  <si>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</si>
  <si>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</si>
  <si>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</si>
  <si>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</si>
  <si>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</si>
  <si>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21</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</si>
  <si>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</si>
  <si>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</si>
  <si>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1) федеральный закон от 29.12.2004 №190-ФЗ "Градостроительный кодекс Российской Федерации"
2) федеральный закон от 06.10.2003 №131-фз "Об общих принципах организации местного самоуправления в Российской Федерации"</t>
  </si>
  <si>
    <t>1) в целом
2) пп.20, п.1, ст.14</t>
  </si>
  <si>
    <t>1) 30.12.2004 - не установлена
2) 06.10.2003 - не установлена</t>
  </si>
  <si>
    <t>Областной закон Ленинградской области от 07.07.2014 №45-оз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t>
  </si>
  <si>
    <t>01.01.2015 - не установлена</t>
  </si>
  <si>
    <t>1) Постановление администрации Будогощского городского поселения от 19.12.2017 №202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                                                                                                                        2) Постановление администрации Будогощского городского поселения от 15.05.2017 №54 "О подготовке предложений о внесении изменений в генеральный план муниципального образования Будогощское городское поселение Киришского муниципального района Ленинградской области"</t>
  </si>
  <si>
    <t>1) в целом   2) в целом</t>
  </si>
  <si>
    <t>1) 19.12.2017 - не установлена        2) 15.05.2017 - не установлена</t>
  </si>
  <si>
    <t>20</t>
  </si>
  <si>
    <t>04/12</t>
  </si>
  <si>
    <t>организация ритуальных услуг и содержание мест захоронения</t>
  </si>
  <si>
    <t>5035</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</si>
  <si>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</si>
  <si>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в целом
2) пп.22, п.1, ст.14</t>
  </si>
  <si>
    <t>1) 15.01.1996 - не установлена
2) 06.10.2003 - не установлена</t>
  </si>
  <si>
    <t>Решение совета депутатов МО Будогощское городское поселение от 07.04.2015 №10/56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 Дню Победы в Великой Отечественной войне"</t>
  </si>
  <si>
    <t>07.04.2015 - не установлена</t>
  </si>
  <si>
    <t>осуществление мероприятий по обеспечению безопасности людей на водных объектах, охране их жизни и здоровья</t>
  </si>
  <si>
    <t>5038</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</si>
  <si>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</si>
  <si>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ст.7,20
2) пп.26, п.1, ст.14</t>
  </si>
  <si>
    <t>1) 22.08.1995 - не установлена
2) 06.10.2003 - не установлена</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</si>
  <si>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</si>
  <si>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</si>
  <si>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</si>
  <si>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</si>
  <si>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</si>
  <si>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в целом
2) п.1, ст.17</t>
  </si>
  <si>
    <t>1) 01.06.2007 - не установлена
2) 06.10.2003 - не установлена</t>
  </si>
  <si>
    <t>1) Областной 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
2) Областной закон Ленинградской области от 11.03.2008 №14-оз "О правовом регулировании муниципальной службы в Ленинградской области"</t>
  </si>
  <si>
    <t>1) 01.01.2006 - 31.12.2015
2) 19.04.2008 - не установлена</t>
  </si>
  <si>
    <t>Постановление администрации Будогощского городского поселения от 20.07.2016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t>
  </si>
  <si>
    <t>20.07.2016 - не установлена</t>
  </si>
  <si>
    <t>01/04
01/13</t>
  </si>
  <si>
    <t>04
13</t>
  </si>
  <si>
    <t>расчетный, плановый, нормативный метод</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</si>
  <si>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</si>
  <si>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</si>
  <si>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1) Решение совета депутатов МО Будогощское городское поселение от 21.01.2014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
2) Решение совета депутатов МО Будогощское городское поселение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3) Решение совета депутатов МО Будогощское городское поселение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4) Решение совета депутатов МО Будогощское городское поселение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t>
  </si>
  <si>
    <t>1) в целом
2) в целом
3) в целом
4) в целом</t>
  </si>
  <si>
    <t>1) 21.01.2014 - не установлена
2) 19.09.2008 - не установлена
3) 19.09.2008 - не установлена
4) 19.09.2008 - не установлена</t>
  </si>
  <si>
    <t>01/04</t>
  </si>
  <si>
    <t>04</t>
  </si>
  <si>
    <t>расчетный, плановый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</si>
  <si>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</si>
  <si>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</si>
  <si>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пп.5, п.1, ст.17</t>
  </si>
  <si>
    <t>01/07</t>
  </si>
  <si>
    <t>07</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</si>
  <si>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</si>
  <si>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</si>
  <si>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</si>
  <si>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</si>
  <si>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Предоставление доплаты за выслугу лет к трудовой пенсии муниципальным служащим за счет средств местного бюджета</t>
  </si>
  <si>
    <t>5501</t>
  </si>
  <si>
    <t>1) ст.34
2) п.1, ст.17</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</si>
  <si>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</si>
  <si>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</si>
  <si>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Решение совета депутатов МО Будогощское городское поселение от 26.03.2010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</si>
  <si>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установлена</t>
  </si>
  <si>
    <t>10</t>
  </si>
  <si>
    <t>10/01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</si>
  <si>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</si>
  <si>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</si>
  <si>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за счет субвенций, предоставленных из федерального бюджета, всего</t>
  </si>
  <si>
    <t>5701</t>
  </si>
  <si>
    <t>на осуществление воинского учета на территориях, на которых отсутствуют структурные подразделения военных комиссариатов</t>
  </si>
  <si>
    <t>5704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</si>
  <si>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</si>
  <si>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</si>
  <si>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</si>
  <si>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</si>
  <si>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</si>
  <si>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</si>
  <si>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</si>
  <si>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Будогощского городского поселения от 15.05.2017 №54 "Об утверждении Положения о военно-учетном столе в муниципальном образовании Будогощское городское поселение"</t>
  </si>
  <si>
    <t>15.05.2017 - не установлена</t>
  </si>
  <si>
    <t>02/03</t>
  </si>
  <si>
    <t>за счет субвенций, предоставленных из бюджета субъекта Российской Федерации, всего</t>
  </si>
  <si>
    <t>5800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</si>
  <si>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</si>
  <si>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</si>
  <si>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</si>
  <si>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</si>
  <si>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</si>
  <si>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</si>
  <si>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</si>
  <si>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</si>
  <si>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Будогощского городского поселения от 30.03.2017 №76 "Об утверждении Положения об осуществлении мероприятий в сфере профилактики правонарушений на территории муниципального образования Будогощское городское поселение"</t>
  </si>
  <si>
    <t>30.03.2017 - не установлена</t>
  </si>
  <si>
    <t>14</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</si>
  <si>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</si>
  <si>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</si>
  <si>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по предоставлению иных межбюджетных трансфертов, всего</t>
  </si>
  <si>
    <t>6200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</si>
  <si>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</si>
  <si>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</si>
  <si>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составление и рассмотрение проекта бюджета поселения, исполнение бюджета поселения, составление отчета об исполнении бюджета поселения</t>
  </si>
  <si>
    <t>6202</t>
  </si>
  <si>
    <t>пп.1, п.1, ст.14</t>
  </si>
  <si>
    <t>1) Соглашение о передаче полномочий... от 08.11.2017 №25/2017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12.11.2018 №1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</si>
  <si>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в целом   3) в целом
4) в целом</t>
  </si>
  <si>
    <t>1) 01.01.2018 - 31.12.2018
2) 01.01.2018 - 31.12.2018        3) 01.01.2019 - 31.12.2019
4) 01.01.2019 - 31.12.2019</t>
  </si>
  <si>
    <t>01/06</t>
  </si>
  <si>
    <t>06</t>
  </si>
  <si>
    <t>осуществление контроля за исполнением бюджета поселения</t>
  </si>
  <si>
    <t>6203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</si>
  <si>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</si>
  <si>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 ст.14</t>
  </si>
  <si>
    <t>1) 07.02.2011 - не установлена
2) 06.10.2003 - не установлена</t>
  </si>
  <si>
    <t>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</si>
  <si>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</si>
  <si>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1) федеральный закон от 06.10.2003 №131-фз "Об общих принципах организации местного самоуправления в Российской Федерации"
2)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</si>
  <si>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 пп.7, п.1, ст.14
2) в целом</t>
  </si>
  <si>
    <t>1) 06.10.2003 - не установлена
2) 14.07.2015 - не установлена</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</si>
  <si>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2) Решение совета депутатов МО Будогощское городское поселение от 27.10.2015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30.12.2015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
4)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5) Соглашение о передаче полномочий... от 20.11.2018 №42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6)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</si>
  <si>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в целом
3) в целом
4) в целом   5) в целом
6) в целом</t>
  </si>
  <si>
    <t>1) 01.01.2018 - 31.12.2018
2) 27.10.2015 - не установлена
3) 30.12.2015 - не установлена
4) 01.01.2018 - 31.12.2018               5) 01.01.2019 - 31.12.2019          6) 01.01.2019 - 31.12.2019</t>
  </si>
  <si>
    <t>04/08</t>
  </si>
  <si>
    <t>08</t>
  </si>
  <si>
    <t>создание условий для обеспечения жителей поселения услугами связи, общественного питания, торговли и бытового обслуживания</t>
  </si>
  <si>
    <t>6209</t>
  </si>
  <si>
    <t>организация библиотечного обслуживания населения, комплектование и обеспечение сохранности библиотечных фондов библиотек поселения</t>
  </si>
  <si>
    <t>6210</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</si>
  <si>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</si>
  <si>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ст.4
2) пп.11, п.1, ст.144</t>
  </si>
  <si>
    <t>1) 02.01.1995 - не установлена
2) 06.10.2003 - не установлена</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</si>
  <si>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</si>
  <si>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10.07.2009 - не установлена</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</si>
  <si>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№11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</si>
  <si>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создание условий для организации досуга и обеспечения жителей поселения услугами организаций культуры</t>
  </si>
  <si>
    <t>6211</t>
  </si>
  <si>
    <t>1) Соглашение о передаче полномочий… от 01.08.2018 № 49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 31 О передаче части полномочий ОМС по созданию условий для организации досуга и обеспечения жителей поселения услугами организаций культуры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</si>
  <si>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01.08.2018 - 31.12.2018
2) 01.08.2018 - 31.12.2018        3) 01.01.2019 - 31.12.2019
4) 01.01.2019 - 31.12.2019</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</si>
  <si>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</si>
  <si>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6215</t>
  </si>
  <si>
    <t>пп.20, п.1, ст.14</t>
  </si>
  <si>
    <t xml:space="preserve"> 1) Соглашение о передаче полномочий... от 08.11.2017 №16/2017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№40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</si>
  <si>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6217</t>
  </si>
  <si>
    <t>пп.22, п.1, ст.14</t>
  </si>
  <si>
    <t>1) Соглашение о передаче полномочий... от 08.11.2017 №б/н "О передаче администрации муниципального района полномочия администрации МО Будогощское городское поселение КМР ЛО по организации ритуальных услуг"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№26 "О передаче администрации муниципального района полномочия администрации МО Будогощское городское поселение КМР ЛО по организации ритуальных услуг"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</si>
  <si>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</si>
  <si>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</si>
  <si>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</si>
  <si>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6218</t>
  </si>
  <si>
    <t xml:space="preserve">Федеральный закон №131-ФЗ от 06.10.2003 "Об общих принципах организации местного самоуправления в Российской Федерации"
</t>
  </si>
  <si>
    <t xml:space="preserve"> ст.14, п.1, подп.24
</t>
  </si>
  <si>
    <t xml:space="preserve">06.10.2003-не установлен
</t>
  </si>
  <si>
    <t>1) Соглашение о передаче полномочий... от 08.11.2017 №27/2017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№21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</si>
  <si>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03/09</t>
  </si>
  <si>
    <t>содействие в развитии сельскохозяйственного производства, создание условий для развития малого и среднего предпринимательства</t>
  </si>
  <si>
    <t>6219</t>
  </si>
  <si>
    <t>пп.28, п.1, ст.14</t>
  </si>
  <si>
    <t>1) Соглашение о передаче полномочий... от 10.11.2017 №б/н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№16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</si>
  <si>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t>
  </si>
  <si>
    <t>6225</t>
  </si>
  <si>
    <t xml:space="preserve"> ст.14, п.1, подп.5
</t>
  </si>
  <si>
    <t xml:space="preserve">1) Соглашение о передаче полномочий... от 04.12.2017 №33/2017    "О передаче администрации муниципального района полномочия администрации МО Будогощское городское поселение КМР ЛО"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</si>
  <si>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</si>
  <si>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01.01.2018 - 31.12.2018</t>
  </si>
  <si>
    <t>участие в предупреждении и ликвидации последствий чрезвычайных ситуаций в границах поселения</t>
  </si>
  <si>
    <t>6226</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</si>
  <si>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</si>
  <si>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</si>
  <si>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</si>
  <si>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</si>
  <si>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</si>
  <si>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</si>
  <si>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1) Федеральный закон №131-ФЗ от 06.10.2003 "Об общих принципах организации местного самоуправления в Российской Федерации"
2) Федеральный закон №25-ФЗ от 02.03.2007 "О муниципальной службе в Российской Федерации"</t>
  </si>
  <si>
    <t>1)  ст.17, п.1
2)  ст.34</t>
  </si>
  <si>
    <t>1) 06.10.2003-не установлен
2) 01.06.2007-не установлен</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</si>
  <si>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</si>
  <si>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</si>
  <si>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1) Соглашение о передаче полномочий... от 08.11.2017 №1/2017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Будогощское городское поселение от 21.12.2017 №45/208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5, 7,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№6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Будогощское городское поселение от 04.12.2018 №58/278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</si>
  <si>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 xml:space="preserve">1) 04.04.2012 - 31.12.2019
2) 01.01.2018 - 31.12.2018         3) 01.01.2019 - 31.12.2019
</t>
  </si>
  <si>
    <t>1) Соглашение о передаче полномочий... от 04.04.2012 б/н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
2) Решение совета депутатов МО Будогощское городское поселение от 21.12.2017 №45/208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Будогощское городское поселение от 21.12.2017 №45/208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</si>
  <si>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 xml:space="preserve">1) в целом
2) в целом   3) в целом
</t>
  </si>
</sst>
</file>

<file path=xl/styles.xml><?xml version="1.0" encoding="utf-8"?>
<styleSheet xmlns="http://schemas.openxmlformats.org/spreadsheetml/2006/main">
  <numFmts count="3">
    <numFmt numFmtId="164" formatCode="?"/>
    <numFmt numFmtId="165" formatCode="#,##0.0"/>
    <numFmt numFmtId="166" formatCode="0.0"/>
  </numFmts>
  <fonts count="14">
    <font>
      <sz val="11"/>
      <color theme="1"/>
      <name val="Calibri"/>
      <family val="2"/>
      <charset val="204"/>
      <scheme val="minor"/>
    </font>
    <font>
      <sz val="11"/>
      <name val="Calibri"/>
      <family val="2"/>
      <scheme val="minor"/>
    </font>
    <font>
      <sz val="7"/>
      <name val="Times New Roman"/>
      <family val="1"/>
      <charset val="204"/>
    </font>
    <font>
      <sz val="8"/>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8"/>
      <name val="Times New Roman"/>
      <family val="1"/>
      <charset val="204"/>
    </font>
    <font>
      <b/>
      <sz val="11"/>
      <name val="Calibri"/>
      <family val="2"/>
      <scheme val="minor"/>
    </font>
    <font>
      <i/>
      <sz val="8"/>
      <name val="Times New Roman"/>
      <family val="1"/>
      <charset val="204"/>
    </font>
    <font>
      <sz val="10"/>
      <color rgb="FF000000"/>
      <name val="Times New Roman"/>
      <family val="1"/>
      <charset val="204"/>
    </font>
    <font>
      <i/>
      <sz val="11"/>
      <name val="Calibri"/>
      <family val="2"/>
      <scheme val="minor"/>
    </font>
    <font>
      <sz val="10"/>
      <name val="Arial"/>
      <family val="2"/>
      <charset val="204"/>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6">
    <xf numFmtId="0" fontId="0" fillId="0" borderId="0"/>
    <xf numFmtId="49" fontId="10" fillId="0" borderId="16">
      <alignment horizontal="center" vertical="top" wrapText="1"/>
    </xf>
    <xf numFmtId="49" fontId="10" fillId="3" borderId="17">
      <alignment horizontal="center" vertical="center" wrapText="1"/>
    </xf>
    <xf numFmtId="0" fontId="10" fillId="0" borderId="17">
      <alignment vertical="top" wrapText="1"/>
    </xf>
    <xf numFmtId="49" fontId="10" fillId="0" borderId="17">
      <alignment horizontal="center" vertical="top" wrapText="1"/>
    </xf>
    <xf numFmtId="0" fontId="10" fillId="0" borderId="17">
      <alignment horizontal="left" vertical="top" wrapText="1"/>
    </xf>
  </cellStyleXfs>
  <cellXfs count="100">
    <xf numFmtId="0" fontId="0" fillId="0" borderId="0" xfId="0"/>
    <xf numFmtId="0" fontId="1" fillId="2" borderId="0" xfId="0" applyFont="1" applyFill="1"/>
    <xf numFmtId="49" fontId="2" fillId="2" borderId="0" xfId="0" applyNumberFormat="1" applyFont="1" applyFill="1" applyBorder="1" applyAlignment="1">
      <alignment vertical="center" wrapText="1"/>
    </xf>
    <xf numFmtId="49" fontId="4" fillId="2" borderId="0" xfId="0" applyNumberFormat="1" applyFont="1" applyFill="1" applyBorder="1" applyAlignment="1">
      <alignment vertical="top" wrapText="1"/>
    </xf>
    <xf numFmtId="49" fontId="4" fillId="2" borderId="0" xfId="0" applyNumberFormat="1" applyFont="1" applyFill="1" applyBorder="1" applyAlignment="1">
      <alignment vertical="center" wrapText="1"/>
    </xf>
    <xf numFmtId="0" fontId="5" fillId="2" borderId="0" xfId="0" applyNumberFormat="1" applyFont="1" applyFill="1" applyBorder="1"/>
    <xf numFmtId="0" fontId="3" fillId="2" borderId="0" xfId="0" applyFont="1" applyFill="1"/>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wrapText="1"/>
    </xf>
    <xf numFmtId="0" fontId="3" fillId="2" borderId="3"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top" wrapText="1"/>
    </xf>
    <xf numFmtId="0" fontId="1" fillId="2" borderId="0" xfId="0" applyFont="1" applyFill="1" applyBorder="1"/>
    <xf numFmtId="49" fontId="7" fillId="2" borderId="3"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165" fontId="7" fillId="2" borderId="3" xfId="0" applyNumberFormat="1" applyFont="1" applyFill="1" applyBorder="1" applyAlignment="1">
      <alignment horizontal="right" vertical="center" wrapText="1"/>
    </xf>
    <xf numFmtId="165" fontId="3" fillId="2" borderId="3" xfId="0" applyNumberFormat="1" applyFont="1" applyFill="1" applyBorder="1" applyAlignment="1">
      <alignment horizontal="right" vertical="center" wrapText="1"/>
    </xf>
    <xf numFmtId="165" fontId="7" fillId="2" borderId="3" xfId="0" applyNumberFormat="1" applyFont="1" applyFill="1" applyBorder="1" applyAlignment="1">
      <alignment vertical="center"/>
    </xf>
    <xf numFmtId="165" fontId="7" fillId="2" borderId="6" xfId="0" applyNumberFormat="1" applyFont="1" applyFill="1" applyBorder="1" applyAlignment="1">
      <alignment horizontal="right" vertical="center" wrapText="1"/>
    </xf>
    <xf numFmtId="0" fontId="8" fillId="2" borderId="3" xfId="0" applyFont="1" applyFill="1" applyBorder="1"/>
    <xf numFmtId="0" fontId="8" fillId="2" borderId="0" xfId="0" applyFont="1" applyFill="1"/>
    <xf numFmtId="49" fontId="3" fillId="2" borderId="3"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166" fontId="7" fillId="2" borderId="3" xfId="0" applyNumberFormat="1"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0" fontId="7" fillId="2" borderId="3" xfId="0" applyFont="1" applyFill="1" applyBorder="1"/>
    <xf numFmtId="166" fontId="3" fillId="2" borderId="6" xfId="0" applyNumberFormat="1" applyFont="1" applyFill="1" applyBorder="1" applyAlignment="1">
      <alignment horizontal="right" vertical="center" wrapText="1"/>
    </xf>
    <xf numFmtId="0" fontId="1" fillId="2" borderId="3" xfId="0" applyFont="1" applyFill="1" applyBorder="1"/>
    <xf numFmtId="0" fontId="3" fillId="2" borderId="3" xfId="0" applyFont="1" applyFill="1" applyBorder="1"/>
    <xf numFmtId="0" fontId="3" fillId="2" borderId="6" xfId="0" applyFont="1" applyFill="1" applyBorder="1"/>
    <xf numFmtId="164" fontId="3" fillId="2" borderId="3" xfId="0" applyNumberFormat="1" applyFont="1" applyFill="1" applyBorder="1" applyAlignment="1">
      <alignment horizontal="center" vertical="center" wrapText="1"/>
    </xf>
    <xf numFmtId="165" fontId="3" fillId="2" borderId="3" xfId="0" applyNumberFormat="1" applyFont="1" applyFill="1" applyBorder="1" applyAlignment="1">
      <alignment vertical="center"/>
    </xf>
    <xf numFmtId="165" fontId="3" fillId="2" borderId="6" xfId="0" applyNumberFormat="1" applyFont="1" applyFill="1" applyBorder="1" applyAlignment="1">
      <alignment vertical="center"/>
    </xf>
    <xf numFmtId="49"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lignment horizontal="left" vertical="center" wrapText="1"/>
    </xf>
    <xf numFmtId="49" fontId="9" fillId="2" borderId="3" xfId="0" applyNumberFormat="1" applyFont="1" applyFill="1" applyBorder="1" applyAlignment="1">
      <alignment horizontal="center" wrapText="1"/>
    </xf>
    <xf numFmtId="0" fontId="9" fillId="2" borderId="16" xfId="1" applyNumberFormat="1" applyFont="1" applyFill="1" applyAlignment="1" applyProtection="1">
      <alignment horizontal="center" wrapText="1"/>
    </xf>
    <xf numFmtId="49" fontId="9" fillId="2" borderId="3" xfId="0" applyNumberFormat="1" applyFont="1" applyFill="1" applyBorder="1" applyAlignment="1">
      <alignment horizontal="center" vertical="center" wrapText="1"/>
    </xf>
    <xf numFmtId="165" fontId="9" fillId="2" borderId="3" xfId="0" applyNumberFormat="1" applyFont="1" applyFill="1" applyBorder="1" applyAlignment="1">
      <alignment horizontal="right" vertical="center" wrapText="1"/>
    </xf>
    <xf numFmtId="165" fontId="9" fillId="2" borderId="3" xfId="0" applyNumberFormat="1" applyFont="1" applyFill="1" applyBorder="1" applyAlignment="1">
      <alignment vertical="center"/>
    </xf>
    <xf numFmtId="165" fontId="9" fillId="2" borderId="6" xfId="0" applyNumberFormat="1" applyFont="1" applyFill="1" applyBorder="1" applyAlignment="1">
      <alignment vertical="center"/>
    </xf>
    <xf numFmtId="0" fontId="11" fillId="2" borderId="3" xfId="0" applyFont="1" applyFill="1" applyBorder="1"/>
    <xf numFmtId="0" fontId="11" fillId="2" borderId="0" xfId="0" applyFont="1" applyFill="1"/>
    <xf numFmtId="164" fontId="7" fillId="2" borderId="3" xfId="0" applyNumberFormat="1" applyFont="1" applyFill="1" applyBorder="1" applyAlignment="1">
      <alignment horizontal="left" vertical="center" wrapText="1"/>
    </xf>
    <xf numFmtId="0" fontId="3" fillId="2" borderId="0" xfId="0" applyFont="1" applyFill="1" applyBorder="1"/>
    <xf numFmtId="49" fontId="3" fillId="2" borderId="4" xfId="0" applyNumberFormat="1"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49" fontId="3" fillId="2" borderId="17" xfId="2" applyNumberFormat="1" applyFont="1" applyFill="1" applyProtection="1">
      <alignment horizontal="center" vertical="center" wrapText="1"/>
    </xf>
    <xf numFmtId="0" fontId="3" fillId="2" borderId="17" xfId="3" applyNumberFormat="1" applyFont="1" applyFill="1" applyProtection="1">
      <alignment vertical="top" wrapText="1"/>
    </xf>
    <xf numFmtId="49" fontId="3" fillId="2" borderId="17" xfId="4" applyNumberFormat="1" applyFont="1" applyFill="1" applyProtection="1">
      <alignment horizontal="center" vertical="top" wrapText="1"/>
    </xf>
    <xf numFmtId="164" fontId="3" fillId="2" borderId="3" xfId="0" applyNumberFormat="1" applyFont="1" applyFill="1" applyBorder="1" applyAlignment="1" applyProtection="1">
      <alignment horizontal="center" vertical="center" wrapText="1"/>
    </xf>
    <xf numFmtId="0" fontId="3" fillId="2" borderId="17" xfId="5" applyNumberFormat="1" applyFont="1" applyFill="1" applyProtection="1">
      <alignment horizontal="left" vertical="top" wrapText="1"/>
    </xf>
    <xf numFmtId="0" fontId="3" fillId="2" borderId="17" xfId="3" applyNumberFormat="1" applyFont="1" applyFill="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164"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17" xfId="3" applyNumberFormat="1" applyFont="1" applyAlignment="1" applyProtection="1">
      <alignment horizontal="center" vertical="center" wrapText="1"/>
    </xf>
    <xf numFmtId="49" fontId="3" fillId="0" borderId="17" xfId="4" applyNumberFormat="1" applyFont="1" applyAlignment="1" applyProtection="1">
      <alignment horizontal="center" vertical="center" wrapText="1"/>
    </xf>
    <xf numFmtId="49" fontId="3" fillId="0" borderId="17" xfId="4" applyNumberFormat="1" applyFont="1" applyProtection="1">
      <alignment horizontal="center" vertical="top" wrapText="1"/>
    </xf>
    <xf numFmtId="164" fontId="3"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right" vertical="center" wrapText="1"/>
    </xf>
    <xf numFmtId="165" fontId="12" fillId="0" borderId="3" xfId="0" applyNumberFormat="1" applyFont="1" applyBorder="1" applyAlignment="1">
      <alignment vertical="center"/>
    </xf>
    <xf numFmtId="0" fontId="13" fillId="0" borderId="3" xfId="0" applyFont="1" applyBorder="1"/>
    <xf numFmtId="0" fontId="13" fillId="0" borderId="0" xfId="0" applyFont="1" applyBorder="1"/>
    <xf numFmtId="49" fontId="3"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cellXfs>
  <cellStyles count="6">
    <cellStyle name="st105" xfId="1"/>
    <cellStyle name="st107" xfId="2"/>
    <cellStyle name="st109" xfId="4"/>
    <cellStyle name="st112" xfId="3"/>
    <cellStyle name="xl33" xfId="5"/>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K80"/>
  <sheetViews>
    <sheetView tabSelected="1" topLeftCell="Z65" workbookViewId="0">
      <selection activeCell="AC66" sqref="AC66"/>
    </sheetView>
  </sheetViews>
  <sheetFormatPr defaultRowHeight="15"/>
  <cols>
    <col min="1" max="1" width="34.28515625" style="1" customWidth="1"/>
    <col min="2" max="2" width="8.7109375" style="1" customWidth="1"/>
    <col min="3" max="3" width="35.7109375" style="1" customWidth="1"/>
    <col min="4" max="4" width="9.85546875" style="1" customWidth="1"/>
    <col min="5" max="5" width="12.85546875" style="1" customWidth="1"/>
    <col min="6" max="6" width="30.140625" style="1" customWidth="1"/>
    <col min="7" max="7" width="10.85546875" style="1" customWidth="1"/>
    <col min="8" max="8" width="11.28515625" style="1" customWidth="1"/>
    <col min="9" max="9" width="8.7109375" style="1" customWidth="1"/>
    <col min="10" max="10" width="25.140625" style="1" customWidth="1"/>
    <col min="11" max="11" width="7.42578125" style="1" customWidth="1"/>
    <col min="12" max="12" width="11.2851562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33.85546875" style="1" customWidth="1"/>
    <col min="24" max="24" width="10.140625" style="1" customWidth="1"/>
    <col min="25" max="25" width="12" style="1" customWidth="1"/>
    <col min="26" max="26" width="45.42578125" style="1" customWidth="1"/>
    <col min="27" max="27" width="9.85546875" style="1" customWidth="1"/>
    <col min="28" max="28" width="10.28515625" style="1" customWidth="1"/>
    <col min="29" max="29" width="83.42578125" style="1" customWidth="1"/>
    <col min="30" max="30" width="9.7109375" style="1" customWidth="1"/>
    <col min="31" max="31" width="12.7109375" style="1" customWidth="1"/>
    <col min="32" max="33" width="8.7109375" style="1" customWidth="1"/>
    <col min="34" max="34" width="9.140625" style="1"/>
    <col min="35" max="84" width="18.28515625" style="1" customWidth="1"/>
    <col min="85" max="114" width="10.85546875" style="1" customWidth="1"/>
    <col min="115" max="16384" width="9.140625" style="1"/>
  </cols>
  <sheetData>
    <row r="1" spans="1:115">
      <c r="AS1" s="2"/>
      <c r="AT1" s="2"/>
      <c r="AU1" s="2"/>
      <c r="AV1" s="2"/>
      <c r="AW1" s="2"/>
      <c r="AX1" s="2"/>
      <c r="AY1" s="2"/>
      <c r="AZ1" s="2"/>
      <c r="BA1" s="2"/>
      <c r="BB1" s="2"/>
      <c r="BC1" s="2"/>
      <c r="BR1" s="2"/>
      <c r="BS1" s="2"/>
      <c r="BT1" s="2"/>
      <c r="BU1" s="2"/>
      <c r="BV1" s="2"/>
      <c r="BW1" s="2"/>
      <c r="BX1" s="2"/>
      <c r="BY1" s="2"/>
      <c r="BZ1" s="2"/>
      <c r="CA1" s="2"/>
      <c r="CB1" s="2"/>
      <c r="CC1" s="66"/>
      <c r="CD1" s="66"/>
      <c r="CE1" s="66"/>
      <c r="CF1" s="66"/>
    </row>
    <row r="2" spans="1:115">
      <c r="AS2" s="3"/>
      <c r="AT2" s="3"/>
      <c r="AU2" s="3"/>
      <c r="AV2" s="3"/>
      <c r="AW2" s="3"/>
      <c r="AX2" s="4"/>
      <c r="AY2" s="4"/>
      <c r="AZ2" s="4"/>
      <c r="BA2" s="4"/>
      <c r="BB2" s="4"/>
      <c r="BC2" s="4"/>
      <c r="BR2" s="4"/>
      <c r="BS2" s="4"/>
      <c r="BT2" s="4"/>
      <c r="BU2" s="4"/>
      <c r="BV2" s="4"/>
      <c r="BW2" s="4"/>
      <c r="BX2" s="4"/>
      <c r="BY2" s="4"/>
      <c r="BZ2" s="4"/>
      <c r="CA2" s="4"/>
      <c r="CB2" s="4"/>
      <c r="CC2" s="67"/>
      <c r="CD2" s="66"/>
      <c r="CE2" s="66"/>
      <c r="CF2" s="66"/>
    </row>
    <row r="3" spans="1:115">
      <c r="A3" s="5"/>
    </row>
    <row r="4" spans="1:115" ht="35.25" customHeight="1">
      <c r="A4" s="68" t="s">
        <v>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row>
    <row r="6" spans="1:115">
      <c r="A6" s="69" t="s">
        <v>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row>
    <row r="7" spans="1:115">
      <c r="A7" s="6" t="s">
        <v>2</v>
      </c>
    </row>
    <row r="8" spans="1:115">
      <c r="A8" s="7" t="s">
        <v>3</v>
      </c>
      <c r="D8" s="70" t="s">
        <v>4</v>
      </c>
      <c r="E8" s="70"/>
      <c r="F8" s="70"/>
      <c r="G8" s="70"/>
      <c r="H8" s="70"/>
      <c r="I8" s="70"/>
      <c r="U8" s="8"/>
      <c r="V8" s="8"/>
      <c r="W8" s="8"/>
      <c r="X8" s="8"/>
      <c r="Y8" s="8"/>
      <c r="Z8" s="8"/>
      <c r="AA8" s="8"/>
      <c r="AB8" s="8"/>
      <c r="AC8" s="8"/>
      <c r="AD8" s="8"/>
      <c r="AE8" s="8"/>
      <c r="AF8" s="8"/>
      <c r="AG8" s="8"/>
      <c r="AH8" s="8"/>
    </row>
    <row r="9" spans="1:115">
      <c r="A9" s="7" t="s">
        <v>5</v>
      </c>
    </row>
    <row r="11" spans="1:115">
      <c r="A11" s="71" t="s">
        <v>6</v>
      </c>
      <c r="B11" s="71" t="s">
        <v>7</v>
      </c>
      <c r="C11" s="74" t="s">
        <v>8</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5" t="s">
        <v>9</v>
      </c>
      <c r="AG11" s="71" t="s">
        <v>10</v>
      </c>
      <c r="AH11" s="78"/>
      <c r="AI11" s="81" t="s">
        <v>11</v>
      </c>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3"/>
      <c r="BH11" s="81" t="s">
        <v>12</v>
      </c>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3"/>
      <c r="CG11" s="74" t="s">
        <v>13</v>
      </c>
      <c r="CH11" s="74"/>
      <c r="CI11" s="74"/>
      <c r="CJ11" s="74"/>
      <c r="CK11" s="74"/>
      <c r="CL11" s="74"/>
      <c r="CM11" s="74"/>
      <c r="CN11" s="74"/>
      <c r="CO11" s="74"/>
      <c r="CP11" s="74"/>
      <c r="CQ11" s="74"/>
      <c r="CR11" s="74"/>
      <c r="CS11" s="74"/>
      <c r="CT11" s="74"/>
      <c r="CU11" s="74"/>
      <c r="CV11" s="74" t="s">
        <v>14</v>
      </c>
      <c r="CW11" s="74"/>
      <c r="CX11" s="74"/>
      <c r="CY11" s="74"/>
      <c r="CZ11" s="74"/>
      <c r="DA11" s="74"/>
      <c r="DB11" s="74"/>
      <c r="DC11" s="74"/>
      <c r="DD11" s="74"/>
      <c r="DE11" s="74"/>
      <c r="DF11" s="74"/>
      <c r="DG11" s="74"/>
      <c r="DH11" s="74"/>
      <c r="DI11" s="74"/>
      <c r="DJ11" s="81"/>
      <c r="DK11" s="84" t="s">
        <v>15</v>
      </c>
    </row>
    <row r="12" spans="1:115">
      <c r="A12" s="72"/>
      <c r="B12" s="72"/>
      <c r="C12" s="74" t="s">
        <v>16</v>
      </c>
      <c r="D12" s="74"/>
      <c r="E12" s="74"/>
      <c r="F12" s="74"/>
      <c r="G12" s="74"/>
      <c r="H12" s="74"/>
      <c r="I12" s="74"/>
      <c r="J12" s="74"/>
      <c r="K12" s="74"/>
      <c r="L12" s="74"/>
      <c r="M12" s="74"/>
      <c r="N12" s="74"/>
      <c r="O12" s="74"/>
      <c r="P12" s="74"/>
      <c r="Q12" s="74"/>
      <c r="R12" s="74"/>
      <c r="S12" s="74"/>
      <c r="T12" s="74"/>
      <c r="U12" s="74"/>
      <c r="V12" s="74"/>
      <c r="W12" s="74" t="s">
        <v>17</v>
      </c>
      <c r="X12" s="74"/>
      <c r="Y12" s="74"/>
      <c r="Z12" s="74"/>
      <c r="AA12" s="74"/>
      <c r="AB12" s="74"/>
      <c r="AC12" s="71" t="s">
        <v>18</v>
      </c>
      <c r="AD12" s="87"/>
      <c r="AE12" s="78"/>
      <c r="AF12" s="76"/>
      <c r="AG12" s="72"/>
      <c r="AH12" s="79"/>
      <c r="AI12" s="72" t="s">
        <v>19</v>
      </c>
      <c r="AJ12" s="89"/>
      <c r="AK12" s="89"/>
      <c r="AL12" s="89"/>
      <c r="AM12" s="89"/>
      <c r="AN12" s="89"/>
      <c r="AO12" s="89"/>
      <c r="AP12" s="89"/>
      <c r="AQ12" s="89"/>
      <c r="AR12" s="79"/>
      <c r="AS12" s="71" t="s">
        <v>20</v>
      </c>
      <c r="AT12" s="87"/>
      <c r="AU12" s="87"/>
      <c r="AV12" s="87"/>
      <c r="AW12" s="78"/>
      <c r="AX12" s="90" t="s">
        <v>21</v>
      </c>
      <c r="AY12" s="91"/>
      <c r="AZ12" s="91"/>
      <c r="BA12" s="91"/>
      <c r="BB12" s="91"/>
      <c r="BC12" s="87" t="s">
        <v>22</v>
      </c>
      <c r="BD12" s="87"/>
      <c r="BE12" s="87"/>
      <c r="BF12" s="87"/>
      <c r="BG12" s="78"/>
      <c r="BH12" s="72" t="s">
        <v>19</v>
      </c>
      <c r="BI12" s="89"/>
      <c r="BJ12" s="89"/>
      <c r="BK12" s="89"/>
      <c r="BL12" s="89"/>
      <c r="BM12" s="89"/>
      <c r="BN12" s="89"/>
      <c r="BO12" s="89"/>
      <c r="BP12" s="89"/>
      <c r="BQ12" s="79"/>
      <c r="BR12" s="71" t="s">
        <v>20</v>
      </c>
      <c r="BS12" s="87"/>
      <c r="BT12" s="87"/>
      <c r="BU12" s="87"/>
      <c r="BV12" s="78"/>
      <c r="BW12" s="71" t="s">
        <v>21</v>
      </c>
      <c r="BX12" s="87"/>
      <c r="BY12" s="87"/>
      <c r="BZ12" s="87"/>
      <c r="CA12" s="87"/>
      <c r="CB12" s="74" t="s">
        <v>22</v>
      </c>
      <c r="CC12" s="74"/>
      <c r="CD12" s="74"/>
      <c r="CE12" s="74"/>
      <c r="CF12" s="74"/>
      <c r="CG12" s="74" t="s">
        <v>19</v>
      </c>
      <c r="CH12" s="74"/>
      <c r="CI12" s="74"/>
      <c r="CJ12" s="74"/>
      <c r="CK12" s="74"/>
      <c r="CL12" s="74" t="s">
        <v>20</v>
      </c>
      <c r="CM12" s="74"/>
      <c r="CN12" s="74"/>
      <c r="CO12" s="74"/>
      <c r="CP12" s="74"/>
      <c r="CQ12" s="74" t="s">
        <v>21</v>
      </c>
      <c r="CR12" s="74"/>
      <c r="CS12" s="74"/>
      <c r="CT12" s="74"/>
      <c r="CU12" s="74"/>
      <c r="CV12" s="74" t="s">
        <v>19</v>
      </c>
      <c r="CW12" s="74"/>
      <c r="CX12" s="74"/>
      <c r="CY12" s="74"/>
      <c r="CZ12" s="74"/>
      <c r="DA12" s="74" t="s">
        <v>20</v>
      </c>
      <c r="DB12" s="74"/>
      <c r="DC12" s="74"/>
      <c r="DD12" s="74"/>
      <c r="DE12" s="74"/>
      <c r="DF12" s="74" t="s">
        <v>21</v>
      </c>
      <c r="DG12" s="74"/>
      <c r="DH12" s="74"/>
      <c r="DI12" s="74"/>
      <c r="DJ12" s="81"/>
      <c r="DK12" s="85"/>
    </row>
    <row r="13" spans="1:115">
      <c r="A13" s="72"/>
      <c r="B13" s="72"/>
      <c r="C13" s="74" t="s">
        <v>23</v>
      </c>
      <c r="D13" s="74"/>
      <c r="E13" s="74"/>
      <c r="F13" s="74" t="s">
        <v>24</v>
      </c>
      <c r="G13" s="74"/>
      <c r="H13" s="74"/>
      <c r="I13" s="74"/>
      <c r="J13" s="81" t="s">
        <v>25</v>
      </c>
      <c r="K13" s="82"/>
      <c r="L13" s="83"/>
      <c r="M13" s="74" t="s">
        <v>26</v>
      </c>
      <c r="N13" s="74"/>
      <c r="O13" s="74"/>
      <c r="P13" s="74"/>
      <c r="Q13" s="74" t="s">
        <v>27</v>
      </c>
      <c r="R13" s="74"/>
      <c r="S13" s="74"/>
      <c r="T13" s="74" t="s">
        <v>28</v>
      </c>
      <c r="U13" s="74"/>
      <c r="V13" s="74"/>
      <c r="W13" s="74" t="s">
        <v>29</v>
      </c>
      <c r="X13" s="74"/>
      <c r="Y13" s="74"/>
      <c r="Z13" s="74" t="s">
        <v>30</v>
      </c>
      <c r="AA13" s="74"/>
      <c r="AB13" s="74"/>
      <c r="AC13" s="73"/>
      <c r="AD13" s="88"/>
      <c r="AE13" s="80"/>
      <c r="AF13" s="76"/>
      <c r="AG13" s="73"/>
      <c r="AH13" s="80"/>
      <c r="AI13" s="73" t="s">
        <v>31</v>
      </c>
      <c r="AJ13" s="88"/>
      <c r="AK13" s="88"/>
      <c r="AL13" s="88"/>
      <c r="AM13" s="88"/>
      <c r="AN13" s="88"/>
      <c r="AO13" s="88"/>
      <c r="AP13" s="88"/>
      <c r="AQ13" s="88"/>
      <c r="AR13" s="80"/>
      <c r="AS13" s="72" t="s">
        <v>32</v>
      </c>
      <c r="AT13" s="89"/>
      <c r="AU13" s="89"/>
      <c r="AV13" s="89"/>
      <c r="AW13" s="79"/>
      <c r="AX13" s="92"/>
      <c r="AY13" s="93"/>
      <c r="AZ13" s="93"/>
      <c r="BA13" s="93"/>
      <c r="BB13" s="93"/>
      <c r="BC13" s="88"/>
      <c r="BD13" s="88"/>
      <c r="BE13" s="88"/>
      <c r="BF13" s="88"/>
      <c r="BG13" s="80"/>
      <c r="BH13" s="73" t="s">
        <v>31</v>
      </c>
      <c r="BI13" s="88"/>
      <c r="BJ13" s="88"/>
      <c r="BK13" s="88"/>
      <c r="BL13" s="88"/>
      <c r="BM13" s="88"/>
      <c r="BN13" s="88"/>
      <c r="BO13" s="88"/>
      <c r="BP13" s="88"/>
      <c r="BQ13" s="80"/>
      <c r="BR13" s="72" t="s">
        <v>32</v>
      </c>
      <c r="BS13" s="89"/>
      <c r="BT13" s="89"/>
      <c r="BU13" s="89"/>
      <c r="BV13" s="79"/>
      <c r="BW13" s="73"/>
      <c r="BX13" s="88"/>
      <c r="BY13" s="88"/>
      <c r="BZ13" s="88"/>
      <c r="CA13" s="88"/>
      <c r="CB13" s="74"/>
      <c r="CC13" s="74"/>
      <c r="CD13" s="74"/>
      <c r="CE13" s="74"/>
      <c r="CF13" s="74"/>
      <c r="CG13" s="74" t="s">
        <v>31</v>
      </c>
      <c r="CH13" s="74"/>
      <c r="CI13" s="74"/>
      <c r="CJ13" s="74"/>
      <c r="CK13" s="74"/>
      <c r="CL13" s="74" t="s">
        <v>32</v>
      </c>
      <c r="CM13" s="74"/>
      <c r="CN13" s="74"/>
      <c r="CO13" s="74"/>
      <c r="CP13" s="74"/>
      <c r="CQ13" s="74" t="s">
        <v>33</v>
      </c>
      <c r="CR13" s="74"/>
      <c r="CS13" s="74"/>
      <c r="CT13" s="74"/>
      <c r="CU13" s="74"/>
      <c r="CV13" s="74" t="s">
        <v>31</v>
      </c>
      <c r="CW13" s="74"/>
      <c r="CX13" s="74"/>
      <c r="CY13" s="74"/>
      <c r="CZ13" s="74"/>
      <c r="DA13" s="74" t="s">
        <v>32</v>
      </c>
      <c r="DB13" s="74"/>
      <c r="DC13" s="74"/>
      <c r="DD13" s="74"/>
      <c r="DE13" s="74"/>
      <c r="DF13" s="74" t="s">
        <v>33</v>
      </c>
      <c r="DG13" s="74"/>
      <c r="DH13" s="74"/>
      <c r="DI13" s="74"/>
      <c r="DJ13" s="81"/>
      <c r="DK13" s="85"/>
    </row>
    <row r="14" spans="1:115">
      <c r="A14" s="72"/>
      <c r="B14" s="72"/>
      <c r="C14" s="74" t="s">
        <v>34</v>
      </c>
      <c r="D14" s="74" t="s">
        <v>35</v>
      </c>
      <c r="E14" s="74" t="s">
        <v>36</v>
      </c>
      <c r="F14" s="74" t="s">
        <v>34</v>
      </c>
      <c r="G14" s="74" t="s">
        <v>35</v>
      </c>
      <c r="H14" s="74" t="s">
        <v>36</v>
      </c>
      <c r="I14" s="74" t="s">
        <v>37</v>
      </c>
      <c r="J14" s="74" t="s">
        <v>34</v>
      </c>
      <c r="K14" s="74" t="s">
        <v>38</v>
      </c>
      <c r="L14" s="74" t="s">
        <v>36</v>
      </c>
      <c r="M14" s="74" t="s">
        <v>34</v>
      </c>
      <c r="N14" s="74" t="s">
        <v>38</v>
      </c>
      <c r="O14" s="74" t="s">
        <v>36</v>
      </c>
      <c r="P14" s="74" t="s">
        <v>37</v>
      </c>
      <c r="Q14" s="74" t="s">
        <v>34</v>
      </c>
      <c r="R14" s="74" t="s">
        <v>38</v>
      </c>
      <c r="S14" s="74" t="s">
        <v>36</v>
      </c>
      <c r="T14" s="74" t="s">
        <v>34</v>
      </c>
      <c r="U14" s="74" t="s">
        <v>38</v>
      </c>
      <c r="V14" s="74" t="s">
        <v>36</v>
      </c>
      <c r="W14" s="74" t="s">
        <v>34</v>
      </c>
      <c r="X14" s="74" t="s">
        <v>35</v>
      </c>
      <c r="Y14" s="74" t="s">
        <v>36</v>
      </c>
      <c r="Z14" s="74" t="s">
        <v>34</v>
      </c>
      <c r="AA14" s="74" t="s">
        <v>38</v>
      </c>
      <c r="AB14" s="74" t="s">
        <v>36</v>
      </c>
      <c r="AC14" s="74" t="s">
        <v>34</v>
      </c>
      <c r="AD14" s="74" t="s">
        <v>35</v>
      </c>
      <c r="AE14" s="74" t="s">
        <v>36</v>
      </c>
      <c r="AF14" s="76"/>
      <c r="AG14" s="75" t="s">
        <v>39</v>
      </c>
      <c r="AH14" s="75" t="s">
        <v>40</v>
      </c>
      <c r="AI14" s="81" t="s">
        <v>41</v>
      </c>
      <c r="AJ14" s="83"/>
      <c r="AK14" s="81" t="s">
        <v>42</v>
      </c>
      <c r="AL14" s="83"/>
      <c r="AM14" s="81" t="s">
        <v>43</v>
      </c>
      <c r="AN14" s="83"/>
      <c r="AO14" s="81" t="s">
        <v>44</v>
      </c>
      <c r="AP14" s="83"/>
      <c r="AQ14" s="81" t="s">
        <v>45</v>
      </c>
      <c r="AR14" s="83"/>
      <c r="AS14" s="74" t="s">
        <v>41</v>
      </c>
      <c r="AT14" s="74" t="s">
        <v>42</v>
      </c>
      <c r="AU14" s="74" t="s">
        <v>46</v>
      </c>
      <c r="AV14" s="74" t="s">
        <v>44</v>
      </c>
      <c r="AW14" s="74" t="s">
        <v>45</v>
      </c>
      <c r="AX14" s="74" t="s">
        <v>41</v>
      </c>
      <c r="AY14" s="74" t="s">
        <v>33</v>
      </c>
      <c r="AZ14" s="74"/>
      <c r="BA14" s="74"/>
      <c r="BB14" s="74"/>
      <c r="BC14" s="74" t="s">
        <v>41</v>
      </c>
      <c r="BD14" s="74" t="s">
        <v>47</v>
      </c>
      <c r="BE14" s="74"/>
      <c r="BF14" s="74"/>
      <c r="BG14" s="74"/>
      <c r="BH14" s="81" t="s">
        <v>41</v>
      </c>
      <c r="BI14" s="83"/>
      <c r="BJ14" s="81" t="s">
        <v>48</v>
      </c>
      <c r="BK14" s="83"/>
      <c r="BL14" s="81" t="s">
        <v>46</v>
      </c>
      <c r="BM14" s="83"/>
      <c r="BN14" s="81" t="s">
        <v>44</v>
      </c>
      <c r="BO14" s="83"/>
      <c r="BP14" s="81" t="s">
        <v>45</v>
      </c>
      <c r="BQ14" s="83"/>
      <c r="BR14" s="74" t="s">
        <v>41</v>
      </c>
      <c r="BS14" s="74" t="s">
        <v>42</v>
      </c>
      <c r="BT14" s="74" t="s">
        <v>46</v>
      </c>
      <c r="BU14" s="74" t="s">
        <v>44</v>
      </c>
      <c r="BV14" s="74" t="s">
        <v>45</v>
      </c>
      <c r="BW14" s="74" t="s">
        <v>41</v>
      </c>
      <c r="BX14" s="74" t="s">
        <v>33</v>
      </c>
      <c r="BY14" s="74"/>
      <c r="BZ14" s="74"/>
      <c r="CA14" s="74"/>
      <c r="CB14" s="74" t="s">
        <v>41</v>
      </c>
      <c r="CC14" s="74" t="s">
        <v>47</v>
      </c>
      <c r="CD14" s="74"/>
      <c r="CE14" s="74"/>
      <c r="CF14" s="74"/>
      <c r="CG14" s="74" t="s">
        <v>41</v>
      </c>
      <c r="CH14" s="74" t="s">
        <v>42</v>
      </c>
      <c r="CI14" s="74" t="s">
        <v>43</v>
      </c>
      <c r="CJ14" s="74" t="s">
        <v>44</v>
      </c>
      <c r="CK14" s="74" t="s">
        <v>45</v>
      </c>
      <c r="CL14" s="74" t="s">
        <v>41</v>
      </c>
      <c r="CM14" s="74" t="s">
        <v>42</v>
      </c>
      <c r="CN14" s="74" t="s">
        <v>46</v>
      </c>
      <c r="CO14" s="74" t="s">
        <v>44</v>
      </c>
      <c r="CP14" s="74" t="s">
        <v>45</v>
      </c>
      <c r="CQ14" s="74" t="s">
        <v>41</v>
      </c>
      <c r="CR14" s="74" t="s">
        <v>42</v>
      </c>
      <c r="CS14" s="74" t="s">
        <v>46</v>
      </c>
      <c r="CT14" s="74" t="s">
        <v>44</v>
      </c>
      <c r="CU14" s="74" t="s">
        <v>45</v>
      </c>
      <c r="CV14" s="74" t="s">
        <v>41</v>
      </c>
      <c r="CW14" s="74" t="s">
        <v>42</v>
      </c>
      <c r="CX14" s="74" t="s">
        <v>43</v>
      </c>
      <c r="CY14" s="74" t="s">
        <v>44</v>
      </c>
      <c r="CZ14" s="74" t="s">
        <v>45</v>
      </c>
      <c r="DA14" s="74" t="s">
        <v>41</v>
      </c>
      <c r="DB14" s="74" t="s">
        <v>42</v>
      </c>
      <c r="DC14" s="74" t="s">
        <v>46</v>
      </c>
      <c r="DD14" s="74" t="s">
        <v>44</v>
      </c>
      <c r="DE14" s="74" t="s">
        <v>45</v>
      </c>
      <c r="DF14" s="74" t="s">
        <v>41</v>
      </c>
      <c r="DG14" s="74" t="s">
        <v>42</v>
      </c>
      <c r="DH14" s="74" t="s">
        <v>46</v>
      </c>
      <c r="DI14" s="74" t="s">
        <v>44</v>
      </c>
      <c r="DJ14" s="81" t="s">
        <v>45</v>
      </c>
      <c r="DK14" s="85"/>
    </row>
    <row r="15" spans="1:115" ht="45">
      <c r="A15" s="73"/>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7"/>
      <c r="AG15" s="77"/>
      <c r="AH15" s="77"/>
      <c r="AI15" s="9" t="s">
        <v>49</v>
      </c>
      <c r="AJ15" s="9" t="s">
        <v>50</v>
      </c>
      <c r="AK15" s="9" t="s">
        <v>49</v>
      </c>
      <c r="AL15" s="9" t="s">
        <v>50</v>
      </c>
      <c r="AM15" s="9" t="s">
        <v>49</v>
      </c>
      <c r="AN15" s="9" t="s">
        <v>50</v>
      </c>
      <c r="AO15" s="9" t="s">
        <v>49</v>
      </c>
      <c r="AP15" s="9" t="s">
        <v>50</v>
      </c>
      <c r="AQ15" s="9" t="s">
        <v>49</v>
      </c>
      <c r="AR15" s="9" t="s">
        <v>50</v>
      </c>
      <c r="AS15" s="74"/>
      <c r="AT15" s="74"/>
      <c r="AU15" s="74"/>
      <c r="AV15" s="74"/>
      <c r="AW15" s="74"/>
      <c r="AX15" s="74"/>
      <c r="AY15" s="9" t="s">
        <v>42</v>
      </c>
      <c r="AZ15" s="9" t="s">
        <v>46</v>
      </c>
      <c r="BA15" s="9" t="s">
        <v>44</v>
      </c>
      <c r="BB15" s="9" t="s">
        <v>45</v>
      </c>
      <c r="BC15" s="74"/>
      <c r="BD15" s="9" t="s">
        <v>42</v>
      </c>
      <c r="BE15" s="9" t="s">
        <v>46</v>
      </c>
      <c r="BF15" s="9" t="s">
        <v>44</v>
      </c>
      <c r="BG15" s="10" t="s">
        <v>51</v>
      </c>
      <c r="BH15" s="9" t="s">
        <v>49</v>
      </c>
      <c r="BI15" s="9" t="s">
        <v>50</v>
      </c>
      <c r="BJ15" s="9" t="s">
        <v>49</v>
      </c>
      <c r="BK15" s="9" t="s">
        <v>50</v>
      </c>
      <c r="BL15" s="9" t="s">
        <v>49</v>
      </c>
      <c r="BM15" s="9" t="s">
        <v>50</v>
      </c>
      <c r="BN15" s="9" t="s">
        <v>49</v>
      </c>
      <c r="BO15" s="9" t="s">
        <v>50</v>
      </c>
      <c r="BP15" s="9" t="s">
        <v>49</v>
      </c>
      <c r="BQ15" s="9" t="s">
        <v>50</v>
      </c>
      <c r="BR15" s="74"/>
      <c r="BS15" s="74"/>
      <c r="BT15" s="74"/>
      <c r="BU15" s="74"/>
      <c r="BV15" s="74"/>
      <c r="BW15" s="74"/>
      <c r="BX15" s="9" t="s">
        <v>42</v>
      </c>
      <c r="BY15" s="9" t="s">
        <v>46</v>
      </c>
      <c r="BZ15" s="9" t="s">
        <v>44</v>
      </c>
      <c r="CA15" s="9" t="s">
        <v>45</v>
      </c>
      <c r="CB15" s="74"/>
      <c r="CC15" s="9" t="s">
        <v>42</v>
      </c>
      <c r="CD15" s="9" t="s">
        <v>46</v>
      </c>
      <c r="CE15" s="9" t="s">
        <v>44</v>
      </c>
      <c r="CF15" s="9" t="s">
        <v>45</v>
      </c>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81"/>
      <c r="DK15" s="86"/>
    </row>
    <row r="16" spans="1:115" s="13" customFormat="1">
      <c r="A16" s="9">
        <v>1</v>
      </c>
      <c r="B16" s="9">
        <v>2</v>
      </c>
      <c r="C16" s="9">
        <v>3</v>
      </c>
      <c r="D16" s="9">
        <v>4</v>
      </c>
      <c r="E16" s="9">
        <v>5</v>
      </c>
      <c r="F16" s="9">
        <v>6</v>
      </c>
      <c r="G16" s="9">
        <v>7</v>
      </c>
      <c r="H16" s="9">
        <v>8</v>
      </c>
      <c r="I16" s="9">
        <v>9</v>
      </c>
      <c r="J16" s="9">
        <v>10</v>
      </c>
      <c r="K16" s="9">
        <v>11</v>
      </c>
      <c r="L16" s="9">
        <v>12</v>
      </c>
      <c r="M16" s="9">
        <v>13</v>
      </c>
      <c r="N16" s="9">
        <v>14</v>
      </c>
      <c r="O16" s="9">
        <v>15</v>
      </c>
      <c r="P16" s="9">
        <v>16</v>
      </c>
      <c r="Q16" s="9">
        <v>17</v>
      </c>
      <c r="R16" s="9">
        <v>18</v>
      </c>
      <c r="S16" s="9">
        <v>19</v>
      </c>
      <c r="T16" s="9">
        <v>20</v>
      </c>
      <c r="U16" s="9">
        <v>21</v>
      </c>
      <c r="V16" s="9">
        <v>22</v>
      </c>
      <c r="W16" s="9">
        <v>23</v>
      </c>
      <c r="X16" s="9">
        <v>24</v>
      </c>
      <c r="Y16" s="9">
        <v>25</v>
      </c>
      <c r="Z16" s="9">
        <v>26</v>
      </c>
      <c r="AA16" s="9">
        <v>27</v>
      </c>
      <c r="AB16" s="9">
        <v>28</v>
      </c>
      <c r="AC16" s="9">
        <v>29</v>
      </c>
      <c r="AD16" s="9">
        <v>30</v>
      </c>
      <c r="AE16" s="9">
        <v>31</v>
      </c>
      <c r="AF16" s="9">
        <v>32</v>
      </c>
      <c r="AG16" s="81">
        <v>33</v>
      </c>
      <c r="AH16" s="83"/>
      <c r="AI16" s="9">
        <v>34</v>
      </c>
      <c r="AJ16" s="9">
        <v>35</v>
      </c>
      <c r="AK16" s="9">
        <v>36</v>
      </c>
      <c r="AL16" s="9">
        <v>37</v>
      </c>
      <c r="AM16" s="9">
        <v>38</v>
      </c>
      <c r="AN16" s="9">
        <v>39</v>
      </c>
      <c r="AO16" s="9">
        <v>40</v>
      </c>
      <c r="AP16" s="9">
        <v>41</v>
      </c>
      <c r="AQ16" s="9">
        <v>42</v>
      </c>
      <c r="AR16" s="9">
        <v>43</v>
      </c>
      <c r="AS16" s="9">
        <v>44</v>
      </c>
      <c r="AT16" s="9">
        <v>45</v>
      </c>
      <c r="AU16" s="9">
        <v>46</v>
      </c>
      <c r="AV16" s="9">
        <v>47</v>
      </c>
      <c r="AW16" s="9">
        <v>48</v>
      </c>
      <c r="AX16" s="9">
        <v>49</v>
      </c>
      <c r="AY16" s="9">
        <v>50</v>
      </c>
      <c r="AZ16" s="9">
        <v>51</v>
      </c>
      <c r="BA16" s="9">
        <v>52</v>
      </c>
      <c r="BB16" s="9">
        <v>53</v>
      </c>
      <c r="BC16" s="9">
        <v>54</v>
      </c>
      <c r="BD16" s="9">
        <v>55</v>
      </c>
      <c r="BE16" s="9">
        <v>56</v>
      </c>
      <c r="BF16" s="9">
        <v>57</v>
      </c>
      <c r="BG16" s="9">
        <v>58</v>
      </c>
      <c r="BH16" s="9">
        <v>59</v>
      </c>
      <c r="BI16" s="9">
        <v>60</v>
      </c>
      <c r="BJ16" s="9">
        <v>61</v>
      </c>
      <c r="BK16" s="9">
        <v>62</v>
      </c>
      <c r="BL16" s="9">
        <v>63</v>
      </c>
      <c r="BM16" s="9">
        <v>64</v>
      </c>
      <c r="BN16" s="9">
        <v>65</v>
      </c>
      <c r="BO16" s="9">
        <v>66</v>
      </c>
      <c r="BP16" s="9">
        <v>67</v>
      </c>
      <c r="BQ16" s="9">
        <v>68</v>
      </c>
      <c r="BR16" s="9">
        <v>69</v>
      </c>
      <c r="BS16" s="9">
        <v>70</v>
      </c>
      <c r="BT16" s="9">
        <v>71</v>
      </c>
      <c r="BU16" s="9">
        <v>72</v>
      </c>
      <c r="BV16" s="9">
        <v>73</v>
      </c>
      <c r="BW16" s="9">
        <v>74</v>
      </c>
      <c r="BX16" s="9">
        <v>75</v>
      </c>
      <c r="BY16" s="9">
        <v>76</v>
      </c>
      <c r="BZ16" s="9">
        <v>77</v>
      </c>
      <c r="CA16" s="9">
        <v>78</v>
      </c>
      <c r="CB16" s="9">
        <v>79</v>
      </c>
      <c r="CC16" s="9">
        <v>80</v>
      </c>
      <c r="CD16" s="9">
        <v>81</v>
      </c>
      <c r="CE16" s="9">
        <v>82</v>
      </c>
      <c r="CF16" s="9">
        <v>83</v>
      </c>
      <c r="CG16" s="9">
        <v>84</v>
      </c>
      <c r="CH16" s="9">
        <v>85</v>
      </c>
      <c r="CI16" s="9">
        <v>86</v>
      </c>
      <c r="CJ16" s="9">
        <v>87</v>
      </c>
      <c r="CK16" s="9">
        <v>88</v>
      </c>
      <c r="CL16" s="9">
        <v>89</v>
      </c>
      <c r="CM16" s="9">
        <v>90</v>
      </c>
      <c r="CN16" s="9">
        <v>91</v>
      </c>
      <c r="CO16" s="9">
        <v>92</v>
      </c>
      <c r="CP16" s="9">
        <v>93</v>
      </c>
      <c r="CQ16" s="9">
        <v>94</v>
      </c>
      <c r="CR16" s="9">
        <v>95</v>
      </c>
      <c r="CS16" s="9">
        <v>96</v>
      </c>
      <c r="CT16" s="9">
        <v>97</v>
      </c>
      <c r="CU16" s="9">
        <v>98</v>
      </c>
      <c r="CV16" s="9">
        <v>99</v>
      </c>
      <c r="CW16" s="9">
        <v>100</v>
      </c>
      <c r="CX16" s="9">
        <v>101</v>
      </c>
      <c r="CY16" s="9">
        <v>102</v>
      </c>
      <c r="CZ16" s="9">
        <v>103</v>
      </c>
      <c r="DA16" s="9">
        <v>104</v>
      </c>
      <c r="DB16" s="9">
        <v>105</v>
      </c>
      <c r="DC16" s="9">
        <v>106</v>
      </c>
      <c r="DD16" s="9">
        <v>107</v>
      </c>
      <c r="DE16" s="9">
        <v>108</v>
      </c>
      <c r="DF16" s="9">
        <v>109</v>
      </c>
      <c r="DG16" s="9">
        <v>110</v>
      </c>
      <c r="DH16" s="9">
        <v>111</v>
      </c>
      <c r="DI16" s="9">
        <v>112</v>
      </c>
      <c r="DJ16" s="11">
        <v>113</v>
      </c>
      <c r="DK16" s="12">
        <v>114</v>
      </c>
    </row>
    <row r="17" spans="1:115" s="21" customFormat="1" ht="55.5" customHeight="1">
      <c r="A17" s="14" t="s">
        <v>52</v>
      </c>
      <c r="B17" s="15" t="s">
        <v>53</v>
      </c>
      <c r="C17" s="15" t="s">
        <v>54</v>
      </c>
      <c r="D17" s="15" t="s">
        <v>54</v>
      </c>
      <c r="E17" s="15" t="s">
        <v>54</v>
      </c>
      <c r="F17" s="15" t="s">
        <v>54</v>
      </c>
      <c r="G17" s="15" t="s">
        <v>54</v>
      </c>
      <c r="H17" s="15" t="s">
        <v>54</v>
      </c>
      <c r="I17" s="15" t="s">
        <v>54</v>
      </c>
      <c r="J17" s="15" t="s">
        <v>54</v>
      </c>
      <c r="K17" s="15" t="s">
        <v>54</v>
      </c>
      <c r="L17" s="15" t="s">
        <v>54</v>
      </c>
      <c r="M17" s="15" t="s">
        <v>54</v>
      </c>
      <c r="N17" s="15" t="s">
        <v>54</v>
      </c>
      <c r="O17" s="15" t="s">
        <v>54</v>
      </c>
      <c r="P17" s="15" t="s">
        <v>54</v>
      </c>
      <c r="Q17" s="15" t="s">
        <v>54</v>
      </c>
      <c r="R17" s="15" t="s">
        <v>54</v>
      </c>
      <c r="S17" s="15" t="s">
        <v>54</v>
      </c>
      <c r="T17" s="15" t="s">
        <v>54</v>
      </c>
      <c r="U17" s="15" t="s">
        <v>54</v>
      </c>
      <c r="V17" s="15" t="s">
        <v>54</v>
      </c>
      <c r="W17" s="15" t="s">
        <v>54</v>
      </c>
      <c r="X17" s="15" t="s">
        <v>54</v>
      </c>
      <c r="Y17" s="15" t="s">
        <v>54</v>
      </c>
      <c r="Z17" s="15" t="s">
        <v>54</v>
      </c>
      <c r="AA17" s="15" t="s">
        <v>54</v>
      </c>
      <c r="AB17" s="15" t="s">
        <v>54</v>
      </c>
      <c r="AC17" s="15" t="s">
        <v>54</v>
      </c>
      <c r="AD17" s="15" t="s">
        <v>54</v>
      </c>
      <c r="AE17" s="15" t="s">
        <v>54</v>
      </c>
      <c r="AF17" s="15" t="s">
        <v>54</v>
      </c>
      <c r="AG17" s="15" t="s">
        <v>54</v>
      </c>
      <c r="AH17" s="15" t="s">
        <v>54</v>
      </c>
      <c r="AI17" s="16">
        <f t="shared" ref="AI17:AJ17" si="0">SUM(AK17+AM17+AO17+AQ17)</f>
        <v>87631.5</v>
      </c>
      <c r="AJ17" s="16">
        <f t="shared" si="0"/>
        <v>80998.700000000012</v>
      </c>
      <c r="AK17" s="16">
        <f t="shared" ref="AK17:AR17" si="1">SUM(AK19+AK39+AK45+AK50+AK58)</f>
        <v>3166.9</v>
      </c>
      <c r="AL17" s="16">
        <f t="shared" si="1"/>
        <v>3160.4</v>
      </c>
      <c r="AM17" s="16">
        <f t="shared" si="1"/>
        <v>19348</v>
      </c>
      <c r="AN17" s="16">
        <f t="shared" si="1"/>
        <v>17978.599999999999</v>
      </c>
      <c r="AO17" s="16">
        <f t="shared" si="1"/>
        <v>0</v>
      </c>
      <c r="AP17" s="16">
        <f t="shared" si="1"/>
        <v>0</v>
      </c>
      <c r="AQ17" s="16">
        <f t="shared" si="1"/>
        <v>65116.599999999991</v>
      </c>
      <c r="AR17" s="16">
        <f t="shared" si="1"/>
        <v>59859.700000000012</v>
      </c>
      <c r="AS17" s="16">
        <f t="shared" ref="AS17" si="2">SUM(AT17:AW17)</f>
        <v>47910.5</v>
      </c>
      <c r="AT17" s="16">
        <f t="shared" ref="AT17:AW17" si="3">SUM(AT19+AT39+AT45+AT50+AT58)</f>
        <v>257.10000000000002</v>
      </c>
      <c r="AU17" s="16">
        <f t="shared" si="3"/>
        <v>3537.4</v>
      </c>
      <c r="AV17" s="16">
        <f t="shared" si="3"/>
        <v>0</v>
      </c>
      <c r="AW17" s="16">
        <f t="shared" si="3"/>
        <v>44116</v>
      </c>
      <c r="AX17" s="16">
        <f>SUM(AY17:BB17)</f>
        <v>45968.3</v>
      </c>
      <c r="AY17" s="16">
        <f t="shared" ref="AY17:BB17" si="4">SUM(AY19+AY39+AY45+AY50+AY58)</f>
        <v>266.39999999999998</v>
      </c>
      <c r="AZ17" s="16">
        <f t="shared" si="4"/>
        <v>1</v>
      </c>
      <c r="BA17" s="16">
        <f t="shared" si="4"/>
        <v>0</v>
      </c>
      <c r="BB17" s="16">
        <f t="shared" si="4"/>
        <v>45700.9</v>
      </c>
      <c r="BC17" s="16">
        <f>SUM(BD17:BG17)</f>
        <v>47191.599999999991</v>
      </c>
      <c r="BD17" s="16">
        <f t="shared" ref="BD17:BG17" si="5">SUM(BD19+BD39+BD45+BD50+BD58)</f>
        <v>0</v>
      </c>
      <c r="BE17" s="16">
        <f t="shared" si="5"/>
        <v>801</v>
      </c>
      <c r="BF17" s="16">
        <f t="shared" si="5"/>
        <v>0</v>
      </c>
      <c r="BG17" s="16">
        <f t="shared" si="5"/>
        <v>46390.599999999991</v>
      </c>
      <c r="BH17" s="16">
        <f t="shared" ref="BH17:BI17" si="6">SUM(BJ17+BL17+BN17+BP17)</f>
        <v>73732.7</v>
      </c>
      <c r="BI17" s="16">
        <f t="shared" si="6"/>
        <v>71967.5</v>
      </c>
      <c r="BJ17" s="16">
        <f t="shared" ref="BJ17:BQ17" si="7">SUM(BJ19+BJ39+BJ45+BJ50+BJ58)</f>
        <v>3159.4</v>
      </c>
      <c r="BK17" s="16">
        <f t="shared" si="7"/>
        <v>3152.9</v>
      </c>
      <c r="BL17" s="16">
        <f t="shared" si="7"/>
        <v>15964.199999999999</v>
      </c>
      <c r="BM17" s="16">
        <f t="shared" si="7"/>
        <v>15886.499999999998</v>
      </c>
      <c r="BN17" s="16">
        <f t="shared" si="7"/>
        <v>0</v>
      </c>
      <c r="BO17" s="16">
        <f t="shared" si="7"/>
        <v>0</v>
      </c>
      <c r="BP17" s="16">
        <f t="shared" si="7"/>
        <v>54609.1</v>
      </c>
      <c r="BQ17" s="16">
        <f t="shared" si="7"/>
        <v>52928.100000000006</v>
      </c>
      <c r="BR17" s="17">
        <f t="shared" ref="BR17" si="8">SUM(BS17:BV17)</f>
        <v>47910.5</v>
      </c>
      <c r="BS17" s="16">
        <f t="shared" ref="BS17:BV17" si="9">SUM(BS19+BS39+BS45+BS50+BS58)</f>
        <v>257.10000000000002</v>
      </c>
      <c r="BT17" s="16">
        <f t="shared" si="9"/>
        <v>3537.4</v>
      </c>
      <c r="BU17" s="16">
        <f t="shared" si="9"/>
        <v>0</v>
      </c>
      <c r="BV17" s="16">
        <f t="shared" si="9"/>
        <v>44116</v>
      </c>
      <c r="BW17" s="16">
        <f t="shared" ref="BW17" si="10">SUM(BX17:CA17)</f>
        <v>45968.3</v>
      </c>
      <c r="BX17" s="16">
        <f t="shared" ref="BX17:CA17" si="11">SUM(BX19+BX39+BX45+BX50+BX58)</f>
        <v>266.39999999999998</v>
      </c>
      <c r="BY17" s="16">
        <f t="shared" si="11"/>
        <v>1</v>
      </c>
      <c r="BZ17" s="16">
        <f t="shared" si="11"/>
        <v>0</v>
      </c>
      <c r="CA17" s="16">
        <f t="shared" si="11"/>
        <v>45700.9</v>
      </c>
      <c r="CB17" s="16">
        <f>SUM(CC17:CF17)</f>
        <v>47191.599999999991</v>
      </c>
      <c r="CC17" s="16">
        <f t="shared" ref="CC17:CF17" si="12">SUM(CC19+CC39+CC45+CC50+CC58)</f>
        <v>0</v>
      </c>
      <c r="CD17" s="16">
        <f t="shared" si="12"/>
        <v>801</v>
      </c>
      <c r="CE17" s="16">
        <f t="shared" si="12"/>
        <v>0</v>
      </c>
      <c r="CF17" s="16">
        <f t="shared" si="12"/>
        <v>46390.599999999991</v>
      </c>
      <c r="CG17" s="18">
        <f t="shared" ref="CG17" si="13">SUM(CH17:CK17)</f>
        <v>80998.700000000012</v>
      </c>
      <c r="CH17" s="16">
        <f t="shared" ref="CH17:CK17" si="14">SUM(CH19+CH39+CH45+CH50+CH58)</f>
        <v>3160.4</v>
      </c>
      <c r="CI17" s="16">
        <f t="shared" si="14"/>
        <v>17978.599999999999</v>
      </c>
      <c r="CJ17" s="16">
        <f t="shared" si="14"/>
        <v>0</v>
      </c>
      <c r="CK17" s="16">
        <f t="shared" si="14"/>
        <v>59859.700000000012</v>
      </c>
      <c r="CL17" s="18">
        <f t="shared" ref="CL17" si="15">SUM(CM17:CP17)</f>
        <v>47910.5</v>
      </c>
      <c r="CM17" s="16">
        <f t="shared" ref="CM17:CP17" si="16">SUM(CM19+CM39+CM45+CM50+CM58)</f>
        <v>257.10000000000002</v>
      </c>
      <c r="CN17" s="16">
        <f t="shared" si="16"/>
        <v>3537.4</v>
      </c>
      <c r="CO17" s="16">
        <f t="shared" si="16"/>
        <v>0</v>
      </c>
      <c r="CP17" s="16">
        <f t="shared" si="16"/>
        <v>44116</v>
      </c>
      <c r="CQ17" s="18">
        <f t="shared" ref="CQ17" si="17">SUM(CR17:CU17)</f>
        <v>45968.3</v>
      </c>
      <c r="CR17" s="16">
        <f t="shared" ref="CR17:CU17" si="18">SUM(CR19+CR39+CR45+CR50+CR58)</f>
        <v>266.39999999999998</v>
      </c>
      <c r="CS17" s="16">
        <f t="shared" si="18"/>
        <v>1</v>
      </c>
      <c r="CT17" s="16">
        <f t="shared" si="18"/>
        <v>0</v>
      </c>
      <c r="CU17" s="16">
        <f t="shared" si="18"/>
        <v>45700.9</v>
      </c>
      <c r="CV17" s="18">
        <f t="shared" ref="CV17" si="19">SUM(CW17:CZ17)</f>
        <v>71967.5</v>
      </c>
      <c r="CW17" s="16">
        <f t="shared" ref="CW17:CZ17" si="20">SUM(CW19+CW39+CW45+CW50+CW58)</f>
        <v>3152.9</v>
      </c>
      <c r="CX17" s="16">
        <f t="shared" si="20"/>
        <v>15886.499999999998</v>
      </c>
      <c r="CY17" s="16">
        <f t="shared" si="20"/>
        <v>0</v>
      </c>
      <c r="CZ17" s="16">
        <f t="shared" si="20"/>
        <v>52928.100000000006</v>
      </c>
      <c r="DA17" s="18">
        <f t="shared" ref="DA17" si="21">SUM(DB17:DE17)</f>
        <v>47910.5</v>
      </c>
      <c r="DB17" s="16">
        <f t="shared" ref="DB17:DE17" si="22">SUM(DB19+DB39+DB45+DB50+DB58)</f>
        <v>257.10000000000002</v>
      </c>
      <c r="DC17" s="16">
        <f t="shared" si="22"/>
        <v>3537.4</v>
      </c>
      <c r="DD17" s="16">
        <f t="shared" si="22"/>
        <v>0</v>
      </c>
      <c r="DE17" s="16">
        <f t="shared" si="22"/>
        <v>44116</v>
      </c>
      <c r="DF17" s="18">
        <f t="shared" ref="DF17" si="23">SUM(DG17:DJ17)</f>
        <v>45968.3</v>
      </c>
      <c r="DG17" s="16">
        <f t="shared" ref="DG17:DJ17" si="24">SUM(DG19+DG39+DG45+DG50+DG58)</f>
        <v>266.39999999999998</v>
      </c>
      <c r="DH17" s="16">
        <f t="shared" si="24"/>
        <v>1</v>
      </c>
      <c r="DI17" s="16">
        <f t="shared" si="24"/>
        <v>0</v>
      </c>
      <c r="DJ17" s="19">
        <f t="shared" si="24"/>
        <v>45700.9</v>
      </c>
      <c r="DK17" s="20"/>
    </row>
    <row r="18" spans="1:115">
      <c r="A18" s="22" t="s">
        <v>55</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c r="AJ18" s="24"/>
      <c r="AK18" s="25"/>
      <c r="AL18" s="25"/>
      <c r="AM18" s="25"/>
      <c r="AN18" s="25"/>
      <c r="AO18" s="25"/>
      <c r="AP18" s="25"/>
      <c r="AQ18" s="25"/>
      <c r="AR18" s="25"/>
      <c r="AS18" s="24"/>
      <c r="AT18" s="25"/>
      <c r="AU18" s="25"/>
      <c r="AV18" s="25"/>
      <c r="AW18" s="25"/>
      <c r="AX18" s="24"/>
      <c r="AY18" s="25"/>
      <c r="AZ18" s="25"/>
      <c r="BA18" s="25"/>
      <c r="BB18" s="25"/>
      <c r="BC18" s="24"/>
      <c r="BD18" s="25"/>
      <c r="BE18" s="25"/>
      <c r="BF18" s="25"/>
      <c r="BG18" s="25"/>
      <c r="BH18" s="24"/>
      <c r="BI18" s="24"/>
      <c r="BJ18" s="25"/>
      <c r="BK18" s="25"/>
      <c r="BL18" s="25"/>
      <c r="BM18" s="25"/>
      <c r="BN18" s="25"/>
      <c r="BO18" s="25"/>
      <c r="BP18" s="25"/>
      <c r="BQ18" s="25"/>
      <c r="BR18" s="25"/>
      <c r="BS18" s="25"/>
      <c r="BT18" s="25"/>
      <c r="BU18" s="25"/>
      <c r="BV18" s="25"/>
      <c r="BW18" s="24"/>
      <c r="BX18" s="25"/>
      <c r="BY18" s="25"/>
      <c r="BZ18" s="25"/>
      <c r="CA18" s="25"/>
      <c r="CB18" s="24"/>
      <c r="CC18" s="25"/>
      <c r="CD18" s="25"/>
      <c r="CE18" s="25"/>
      <c r="CF18" s="25"/>
      <c r="CG18" s="26"/>
      <c r="CH18" s="25"/>
      <c r="CI18" s="25"/>
      <c r="CJ18" s="25"/>
      <c r="CK18" s="25"/>
      <c r="CL18" s="26"/>
      <c r="CM18" s="25"/>
      <c r="CN18" s="25"/>
      <c r="CO18" s="25"/>
      <c r="CP18" s="25"/>
      <c r="CQ18" s="26"/>
      <c r="CR18" s="25"/>
      <c r="CS18" s="25"/>
      <c r="CT18" s="25"/>
      <c r="CU18" s="25"/>
      <c r="CV18" s="26"/>
      <c r="CW18" s="25"/>
      <c r="CX18" s="25"/>
      <c r="CY18" s="25"/>
      <c r="CZ18" s="25"/>
      <c r="DA18" s="26"/>
      <c r="DB18" s="25"/>
      <c r="DC18" s="25"/>
      <c r="DD18" s="25"/>
      <c r="DE18" s="25"/>
      <c r="DF18" s="26"/>
      <c r="DG18" s="25"/>
      <c r="DH18" s="25"/>
      <c r="DI18" s="25"/>
      <c r="DJ18" s="27"/>
      <c r="DK18" s="28"/>
    </row>
    <row r="19" spans="1:115" s="21" customFormat="1" ht="72.75" customHeight="1">
      <c r="A19" s="14" t="s">
        <v>56</v>
      </c>
      <c r="B19" s="15" t="s">
        <v>57</v>
      </c>
      <c r="C19" s="15" t="s">
        <v>54</v>
      </c>
      <c r="D19" s="15" t="s">
        <v>54</v>
      </c>
      <c r="E19" s="15" t="s">
        <v>54</v>
      </c>
      <c r="F19" s="15" t="s">
        <v>54</v>
      </c>
      <c r="G19" s="15" t="s">
        <v>54</v>
      </c>
      <c r="H19" s="15" t="s">
        <v>54</v>
      </c>
      <c r="I19" s="15" t="s">
        <v>54</v>
      </c>
      <c r="J19" s="15" t="s">
        <v>54</v>
      </c>
      <c r="K19" s="15" t="s">
        <v>54</v>
      </c>
      <c r="L19" s="15" t="s">
        <v>54</v>
      </c>
      <c r="M19" s="15" t="s">
        <v>54</v>
      </c>
      <c r="N19" s="15" t="s">
        <v>54</v>
      </c>
      <c r="O19" s="15" t="s">
        <v>54</v>
      </c>
      <c r="P19" s="15" t="s">
        <v>54</v>
      </c>
      <c r="Q19" s="15" t="s">
        <v>54</v>
      </c>
      <c r="R19" s="15" t="s">
        <v>54</v>
      </c>
      <c r="S19" s="15" t="s">
        <v>54</v>
      </c>
      <c r="T19" s="15" t="s">
        <v>54</v>
      </c>
      <c r="U19" s="15" t="s">
        <v>54</v>
      </c>
      <c r="V19" s="15" t="s">
        <v>54</v>
      </c>
      <c r="W19" s="15" t="s">
        <v>54</v>
      </c>
      <c r="X19" s="15" t="s">
        <v>54</v>
      </c>
      <c r="Y19" s="15" t="s">
        <v>54</v>
      </c>
      <c r="Z19" s="15" t="s">
        <v>54</v>
      </c>
      <c r="AA19" s="15" t="s">
        <v>54</v>
      </c>
      <c r="AB19" s="15" t="s">
        <v>54</v>
      </c>
      <c r="AC19" s="15" t="s">
        <v>54</v>
      </c>
      <c r="AD19" s="15" t="s">
        <v>54</v>
      </c>
      <c r="AE19" s="15" t="s">
        <v>54</v>
      </c>
      <c r="AF19" s="15" t="s">
        <v>54</v>
      </c>
      <c r="AG19" s="15" t="s">
        <v>54</v>
      </c>
      <c r="AH19" s="15" t="s">
        <v>54</v>
      </c>
      <c r="AI19" s="16">
        <f t="shared" ref="AI19:AJ19" si="25">SUM(AK19+AM19+AO19+AQ19)</f>
        <v>65966.899999999994</v>
      </c>
      <c r="AJ19" s="16">
        <f t="shared" si="25"/>
        <v>59391.3</v>
      </c>
      <c r="AK19" s="16">
        <f t="shared" ref="AK19:AR19" si="26">SUM(AK21)</f>
        <v>2912.5</v>
      </c>
      <c r="AL19" s="16">
        <f t="shared" si="26"/>
        <v>2906</v>
      </c>
      <c r="AM19" s="16">
        <f t="shared" si="26"/>
        <v>17496</v>
      </c>
      <c r="AN19" s="16">
        <f t="shared" si="26"/>
        <v>16183.099999999999</v>
      </c>
      <c r="AO19" s="16">
        <f t="shared" si="26"/>
        <v>0</v>
      </c>
      <c r="AP19" s="16">
        <f t="shared" si="26"/>
        <v>0</v>
      </c>
      <c r="AQ19" s="16">
        <f t="shared" si="26"/>
        <v>45558.399999999994</v>
      </c>
      <c r="AR19" s="16">
        <f t="shared" si="26"/>
        <v>40302.200000000004</v>
      </c>
      <c r="AS19" s="16">
        <f t="shared" ref="AS19" si="27">SUM(AT19:AW19)</f>
        <v>21050.500000000004</v>
      </c>
      <c r="AT19" s="16">
        <f t="shared" ref="AT19:AW19" si="28">SUM(AT21)</f>
        <v>0</v>
      </c>
      <c r="AU19" s="16">
        <f t="shared" si="28"/>
        <v>3536.4</v>
      </c>
      <c r="AV19" s="16">
        <f t="shared" si="28"/>
        <v>0</v>
      </c>
      <c r="AW19" s="16">
        <f t="shared" si="28"/>
        <v>17514.100000000002</v>
      </c>
      <c r="AX19" s="16">
        <f>SUM(AY19:BB19)</f>
        <v>19119.5</v>
      </c>
      <c r="AY19" s="16">
        <f t="shared" ref="AY19:BB19" si="29">SUM(AY21)</f>
        <v>0</v>
      </c>
      <c r="AZ19" s="16">
        <f t="shared" si="29"/>
        <v>0</v>
      </c>
      <c r="BA19" s="16">
        <f t="shared" si="29"/>
        <v>0</v>
      </c>
      <c r="BB19" s="16">
        <f t="shared" si="29"/>
        <v>19119.5</v>
      </c>
      <c r="BC19" s="16">
        <f>SUM(BD19:BG19)</f>
        <v>20398.3</v>
      </c>
      <c r="BD19" s="16">
        <f t="shared" ref="BD19:BG19" si="30">SUM(BD21)</f>
        <v>0</v>
      </c>
      <c r="BE19" s="16">
        <f t="shared" si="30"/>
        <v>800</v>
      </c>
      <c r="BF19" s="16">
        <f t="shared" si="30"/>
        <v>0</v>
      </c>
      <c r="BG19" s="16">
        <f t="shared" si="30"/>
        <v>19598.3</v>
      </c>
      <c r="BH19" s="16">
        <f t="shared" ref="BH19:BI19" si="31">SUM(BJ19+BL19+BN19+BP19)</f>
        <v>52075.6</v>
      </c>
      <c r="BI19" s="16">
        <f t="shared" si="31"/>
        <v>50367.6</v>
      </c>
      <c r="BJ19" s="16">
        <f t="shared" ref="BJ19:BQ19" si="32">SUM(BJ21)</f>
        <v>2912.5</v>
      </c>
      <c r="BK19" s="16">
        <f t="shared" si="32"/>
        <v>2906</v>
      </c>
      <c r="BL19" s="16">
        <f t="shared" si="32"/>
        <v>14112.199999999999</v>
      </c>
      <c r="BM19" s="16">
        <f t="shared" si="32"/>
        <v>14090.999999999998</v>
      </c>
      <c r="BN19" s="16">
        <f t="shared" si="32"/>
        <v>0</v>
      </c>
      <c r="BO19" s="16">
        <f t="shared" si="32"/>
        <v>0</v>
      </c>
      <c r="BP19" s="16">
        <f t="shared" si="32"/>
        <v>35050.9</v>
      </c>
      <c r="BQ19" s="16">
        <f t="shared" si="32"/>
        <v>33370.6</v>
      </c>
      <c r="BR19" s="17">
        <f t="shared" ref="BR19" si="33">SUM(BS19:BV19)</f>
        <v>21050.500000000004</v>
      </c>
      <c r="BS19" s="16">
        <f t="shared" ref="BS19:BV19" si="34">SUM(BS21)</f>
        <v>0</v>
      </c>
      <c r="BT19" s="16">
        <f t="shared" si="34"/>
        <v>3536.4</v>
      </c>
      <c r="BU19" s="16">
        <f t="shared" si="34"/>
        <v>0</v>
      </c>
      <c r="BV19" s="16">
        <f t="shared" si="34"/>
        <v>17514.100000000002</v>
      </c>
      <c r="BW19" s="16">
        <f t="shared" ref="BW19" si="35">SUM(BX19:CA19)</f>
        <v>19119.5</v>
      </c>
      <c r="BX19" s="16">
        <f t="shared" ref="BX19:CA19" si="36">SUM(BX21)</f>
        <v>0</v>
      </c>
      <c r="BY19" s="16">
        <f t="shared" si="36"/>
        <v>0</v>
      </c>
      <c r="BZ19" s="16">
        <f t="shared" si="36"/>
        <v>0</v>
      </c>
      <c r="CA19" s="16">
        <f t="shared" si="36"/>
        <v>19119.5</v>
      </c>
      <c r="CB19" s="16">
        <f>SUM(CC19:CF19)</f>
        <v>20398.3</v>
      </c>
      <c r="CC19" s="16">
        <f t="shared" ref="CC19:CF19" si="37">SUM(CC21)</f>
        <v>0</v>
      </c>
      <c r="CD19" s="16">
        <f t="shared" si="37"/>
        <v>800</v>
      </c>
      <c r="CE19" s="16">
        <f t="shared" si="37"/>
        <v>0</v>
      </c>
      <c r="CF19" s="16">
        <f t="shared" si="37"/>
        <v>19598.3</v>
      </c>
      <c r="CG19" s="18">
        <f t="shared" ref="CG19" si="38">SUM(CH19:CK19)</f>
        <v>59391.3</v>
      </c>
      <c r="CH19" s="16">
        <f t="shared" ref="CH19:CK19" si="39">SUM(CH21)</f>
        <v>2906</v>
      </c>
      <c r="CI19" s="16">
        <f t="shared" si="39"/>
        <v>16183.099999999999</v>
      </c>
      <c r="CJ19" s="16">
        <f t="shared" si="39"/>
        <v>0</v>
      </c>
      <c r="CK19" s="16">
        <f t="shared" si="39"/>
        <v>40302.200000000004</v>
      </c>
      <c r="CL19" s="18">
        <f t="shared" ref="CL19" si="40">SUM(CM19:CP19)</f>
        <v>21050.500000000004</v>
      </c>
      <c r="CM19" s="16">
        <f t="shared" ref="CM19:CP19" si="41">SUM(CM21)</f>
        <v>0</v>
      </c>
      <c r="CN19" s="16">
        <f t="shared" si="41"/>
        <v>3536.4</v>
      </c>
      <c r="CO19" s="16">
        <f t="shared" si="41"/>
        <v>0</v>
      </c>
      <c r="CP19" s="16">
        <f t="shared" si="41"/>
        <v>17514.100000000002</v>
      </c>
      <c r="CQ19" s="18">
        <f t="shared" ref="CQ19" si="42">SUM(CR19:CU19)</f>
        <v>19119.5</v>
      </c>
      <c r="CR19" s="16">
        <f t="shared" ref="CR19:CU19" si="43">SUM(CR21)</f>
        <v>0</v>
      </c>
      <c r="CS19" s="16">
        <f t="shared" si="43"/>
        <v>0</v>
      </c>
      <c r="CT19" s="16">
        <f t="shared" si="43"/>
        <v>0</v>
      </c>
      <c r="CU19" s="16">
        <f t="shared" si="43"/>
        <v>19119.5</v>
      </c>
      <c r="CV19" s="18">
        <f t="shared" ref="CV19" si="44">SUM(CW19:CZ19)</f>
        <v>50367.6</v>
      </c>
      <c r="CW19" s="16">
        <f t="shared" ref="CW19:CZ19" si="45">SUM(CW21)</f>
        <v>2906</v>
      </c>
      <c r="CX19" s="16">
        <f t="shared" si="45"/>
        <v>14090.999999999998</v>
      </c>
      <c r="CY19" s="16">
        <f t="shared" si="45"/>
        <v>0</v>
      </c>
      <c r="CZ19" s="16">
        <f t="shared" si="45"/>
        <v>33370.6</v>
      </c>
      <c r="DA19" s="18">
        <f t="shared" ref="DA19" si="46">SUM(DB19:DE19)</f>
        <v>21050.500000000004</v>
      </c>
      <c r="DB19" s="16">
        <f t="shared" ref="DB19:DE19" si="47">SUM(DB21)</f>
        <v>0</v>
      </c>
      <c r="DC19" s="16">
        <f t="shared" si="47"/>
        <v>3536.4</v>
      </c>
      <c r="DD19" s="16">
        <f t="shared" si="47"/>
        <v>0</v>
      </c>
      <c r="DE19" s="16">
        <f t="shared" si="47"/>
        <v>17514.100000000002</v>
      </c>
      <c r="DF19" s="18">
        <f t="shared" ref="DF19" si="48">SUM(DG19:DJ19)</f>
        <v>19119.5</v>
      </c>
      <c r="DG19" s="16">
        <f t="shared" ref="DG19:DJ19" si="49">SUM(DG21)</f>
        <v>0</v>
      </c>
      <c r="DH19" s="16">
        <f t="shared" si="49"/>
        <v>0</v>
      </c>
      <c r="DI19" s="16">
        <f t="shared" si="49"/>
        <v>0</v>
      </c>
      <c r="DJ19" s="19">
        <f t="shared" si="49"/>
        <v>19119.5</v>
      </c>
      <c r="DK19" s="20"/>
    </row>
    <row r="20" spans="1:115">
      <c r="A20" s="22" t="s">
        <v>55</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c r="AJ20" s="24"/>
      <c r="AK20" s="25"/>
      <c r="AL20" s="25"/>
      <c r="AM20" s="25"/>
      <c r="AN20" s="25"/>
      <c r="AO20" s="25"/>
      <c r="AP20" s="25"/>
      <c r="AQ20" s="25"/>
      <c r="AR20" s="25"/>
      <c r="AS20" s="24"/>
      <c r="AT20" s="25"/>
      <c r="AU20" s="25"/>
      <c r="AV20" s="25"/>
      <c r="AW20" s="25"/>
      <c r="AX20" s="24"/>
      <c r="AY20" s="25"/>
      <c r="AZ20" s="25"/>
      <c r="BA20" s="25"/>
      <c r="BB20" s="25"/>
      <c r="BC20" s="24"/>
      <c r="BD20" s="25"/>
      <c r="BE20" s="25"/>
      <c r="BF20" s="25"/>
      <c r="BG20" s="25"/>
      <c r="BH20" s="24"/>
      <c r="BI20" s="24"/>
      <c r="BJ20" s="25"/>
      <c r="BK20" s="25"/>
      <c r="BL20" s="25"/>
      <c r="BM20" s="25"/>
      <c r="BN20" s="25"/>
      <c r="BO20" s="25"/>
      <c r="BP20" s="25"/>
      <c r="BQ20" s="25"/>
      <c r="BR20" s="25"/>
      <c r="BS20" s="25"/>
      <c r="BT20" s="25"/>
      <c r="BU20" s="25"/>
      <c r="BV20" s="25"/>
      <c r="BW20" s="24"/>
      <c r="BX20" s="25"/>
      <c r="BY20" s="25"/>
      <c r="BZ20" s="25"/>
      <c r="CA20" s="25"/>
      <c r="CB20" s="24"/>
      <c r="CC20" s="25"/>
      <c r="CD20" s="25"/>
      <c r="CE20" s="25"/>
      <c r="CF20" s="25"/>
      <c r="CG20" s="26"/>
      <c r="CH20" s="25"/>
      <c r="CI20" s="25"/>
      <c r="CJ20" s="25"/>
      <c r="CK20" s="25"/>
      <c r="CL20" s="26"/>
      <c r="CM20" s="25"/>
      <c r="CN20" s="25"/>
      <c r="CO20" s="25"/>
      <c r="CP20" s="25"/>
      <c r="CQ20" s="26"/>
      <c r="CR20" s="25"/>
      <c r="CS20" s="25"/>
      <c r="CT20" s="25"/>
      <c r="CU20" s="25"/>
      <c r="CV20" s="26"/>
      <c r="CW20" s="25"/>
      <c r="CX20" s="25"/>
      <c r="CY20" s="25"/>
      <c r="CZ20" s="25"/>
      <c r="DA20" s="26"/>
      <c r="DB20" s="25"/>
      <c r="DC20" s="25"/>
      <c r="DD20" s="25"/>
      <c r="DE20" s="25"/>
      <c r="DF20" s="26"/>
      <c r="DG20" s="25"/>
      <c r="DH20" s="25"/>
      <c r="DI20" s="25"/>
      <c r="DJ20" s="27"/>
      <c r="DK20" s="28"/>
    </row>
    <row r="21" spans="1:115" s="21" customFormat="1" ht="63">
      <c r="A21" s="14" t="s">
        <v>58</v>
      </c>
      <c r="B21" s="15" t="s">
        <v>59</v>
      </c>
      <c r="C21" s="15" t="s">
        <v>54</v>
      </c>
      <c r="D21" s="15" t="s">
        <v>54</v>
      </c>
      <c r="E21" s="15" t="s">
        <v>54</v>
      </c>
      <c r="F21" s="15" t="s">
        <v>54</v>
      </c>
      <c r="G21" s="15" t="s">
        <v>54</v>
      </c>
      <c r="H21" s="15" t="s">
        <v>54</v>
      </c>
      <c r="I21" s="15" t="s">
        <v>54</v>
      </c>
      <c r="J21" s="15" t="s">
        <v>54</v>
      </c>
      <c r="K21" s="15" t="s">
        <v>54</v>
      </c>
      <c r="L21" s="15" t="s">
        <v>54</v>
      </c>
      <c r="M21" s="15" t="s">
        <v>54</v>
      </c>
      <c r="N21" s="15" t="s">
        <v>54</v>
      </c>
      <c r="O21" s="15" t="s">
        <v>54</v>
      </c>
      <c r="P21" s="15" t="s">
        <v>54</v>
      </c>
      <c r="Q21" s="15" t="s">
        <v>54</v>
      </c>
      <c r="R21" s="15" t="s">
        <v>54</v>
      </c>
      <c r="S21" s="15" t="s">
        <v>54</v>
      </c>
      <c r="T21" s="15" t="s">
        <v>54</v>
      </c>
      <c r="U21" s="15" t="s">
        <v>54</v>
      </c>
      <c r="V21" s="15" t="s">
        <v>54</v>
      </c>
      <c r="W21" s="15" t="s">
        <v>54</v>
      </c>
      <c r="X21" s="15" t="s">
        <v>54</v>
      </c>
      <c r="Y21" s="15" t="s">
        <v>54</v>
      </c>
      <c r="Z21" s="15" t="s">
        <v>54</v>
      </c>
      <c r="AA21" s="15" t="s">
        <v>54</v>
      </c>
      <c r="AB21" s="15" t="s">
        <v>54</v>
      </c>
      <c r="AC21" s="15" t="s">
        <v>54</v>
      </c>
      <c r="AD21" s="15" t="s">
        <v>54</v>
      </c>
      <c r="AE21" s="15" t="s">
        <v>54</v>
      </c>
      <c r="AF21" s="15" t="s">
        <v>54</v>
      </c>
      <c r="AG21" s="15" t="s">
        <v>54</v>
      </c>
      <c r="AH21" s="15" t="s">
        <v>54</v>
      </c>
      <c r="AI21" s="16">
        <f t="shared" ref="AI21:AJ21" si="50">SUM(AK21+AM21+AO21+AQ21)</f>
        <v>65966.899999999994</v>
      </c>
      <c r="AJ21" s="16">
        <f t="shared" si="50"/>
        <v>59391.3</v>
      </c>
      <c r="AK21" s="16">
        <f t="shared" ref="AK21:AR21" si="51">SUM(AK23+AK24+AK25+AK26+AK27+AK28+AK29+AK30+AK32+AK33+AK34+AK35+AK36+AK37+AK38)</f>
        <v>2912.5</v>
      </c>
      <c r="AL21" s="16">
        <f t="shared" si="51"/>
        <v>2906</v>
      </c>
      <c r="AM21" s="16">
        <f t="shared" si="51"/>
        <v>17496</v>
      </c>
      <c r="AN21" s="16">
        <f t="shared" si="51"/>
        <v>16183.099999999999</v>
      </c>
      <c r="AO21" s="16">
        <f t="shared" si="51"/>
        <v>0</v>
      </c>
      <c r="AP21" s="16">
        <f t="shared" si="51"/>
        <v>0</v>
      </c>
      <c r="AQ21" s="16">
        <f t="shared" si="51"/>
        <v>45558.399999999994</v>
      </c>
      <c r="AR21" s="16">
        <f t="shared" si="51"/>
        <v>40302.200000000004</v>
      </c>
      <c r="AS21" s="16">
        <f t="shared" ref="AS21:AS45" si="52">SUM(AT21:AW21)</f>
        <v>21050.500000000004</v>
      </c>
      <c r="AT21" s="16">
        <f t="shared" ref="AT21:AW21" si="53">SUM(AT23+AT24+AT25+AT26+AT27+AT28+AT29+AT30+AT32+AT33+AT34+AT35+AT36+AT37+AT38)</f>
        <v>0</v>
      </c>
      <c r="AU21" s="16">
        <f t="shared" si="53"/>
        <v>3536.4</v>
      </c>
      <c r="AV21" s="16">
        <f t="shared" si="53"/>
        <v>0</v>
      </c>
      <c r="AW21" s="16">
        <f t="shared" si="53"/>
        <v>17514.100000000002</v>
      </c>
      <c r="AX21" s="16">
        <f>SUM(AY21:BB21)</f>
        <v>19119.5</v>
      </c>
      <c r="AY21" s="16">
        <f t="shared" ref="AY21:BB21" si="54">SUM(AY23+AY24+AY25+AY26+AY27+AY28+AY29+AY30+AY32+AY33+AY34+AY35+AY36+AY37+AY38)</f>
        <v>0</v>
      </c>
      <c r="AZ21" s="16">
        <f t="shared" si="54"/>
        <v>0</v>
      </c>
      <c r="BA21" s="16">
        <f t="shared" si="54"/>
        <v>0</v>
      </c>
      <c r="BB21" s="16">
        <f t="shared" si="54"/>
        <v>19119.5</v>
      </c>
      <c r="BC21" s="16">
        <f>SUM(BD21:BG21)</f>
        <v>20398.3</v>
      </c>
      <c r="BD21" s="16">
        <f t="shared" ref="BD21:BG21" si="55">SUM(BD23+BD24+BD25+BD26+BD27+BD28+BD29+BD30+BD32+BD33+BD34+BD35+BD36+BD37+BD38)</f>
        <v>0</v>
      </c>
      <c r="BE21" s="16">
        <f t="shared" si="55"/>
        <v>800</v>
      </c>
      <c r="BF21" s="16">
        <f t="shared" si="55"/>
        <v>0</v>
      </c>
      <c r="BG21" s="16">
        <f t="shared" si="55"/>
        <v>19598.3</v>
      </c>
      <c r="BH21" s="16">
        <f t="shared" ref="BH21:BI21" si="56">SUM(BJ21+BL21+BN21+BP21)</f>
        <v>52075.6</v>
      </c>
      <c r="BI21" s="16">
        <f t="shared" si="56"/>
        <v>50367.6</v>
      </c>
      <c r="BJ21" s="16">
        <f t="shared" ref="BJ21:BQ21" si="57">SUM(BJ23+BJ24+BJ25+BJ26+BJ27+BJ28+BJ29+BJ30+BJ32+BJ33+BJ34+BJ35+BJ36+BJ37+BJ38)</f>
        <v>2912.5</v>
      </c>
      <c r="BK21" s="16">
        <f t="shared" si="57"/>
        <v>2906</v>
      </c>
      <c r="BL21" s="16">
        <f t="shared" si="57"/>
        <v>14112.199999999999</v>
      </c>
      <c r="BM21" s="16">
        <f t="shared" si="57"/>
        <v>14090.999999999998</v>
      </c>
      <c r="BN21" s="16">
        <f t="shared" si="57"/>
        <v>0</v>
      </c>
      <c r="BO21" s="16">
        <f t="shared" si="57"/>
        <v>0</v>
      </c>
      <c r="BP21" s="16">
        <f t="shared" si="57"/>
        <v>35050.9</v>
      </c>
      <c r="BQ21" s="16">
        <f t="shared" si="57"/>
        <v>33370.6</v>
      </c>
      <c r="BR21" s="17">
        <f t="shared" ref="BR21:BR45" si="58">SUM(BS21:BV21)</f>
        <v>21050.500000000004</v>
      </c>
      <c r="BS21" s="16">
        <f t="shared" ref="BS21:BV21" si="59">SUM(BS23+BS24+BS25+BS26+BS27+BS28+BS29+BS30+BS32+BS33+BS34+BS35+BS36+BS37+BS38)</f>
        <v>0</v>
      </c>
      <c r="BT21" s="16">
        <f t="shared" si="59"/>
        <v>3536.4</v>
      </c>
      <c r="BU21" s="16">
        <f t="shared" si="59"/>
        <v>0</v>
      </c>
      <c r="BV21" s="16">
        <f t="shared" si="59"/>
        <v>17514.100000000002</v>
      </c>
      <c r="BW21" s="16">
        <f t="shared" ref="BW21:BW45" si="60">SUM(BX21:CA21)</f>
        <v>19119.5</v>
      </c>
      <c r="BX21" s="16">
        <f t="shared" ref="BX21:CA21" si="61">SUM(BX23+BX24+BX25+BX26+BX27+BX28+BX29+BX30+BX32+BX33+BX34+BX35+BX36+BX37+BX38)</f>
        <v>0</v>
      </c>
      <c r="BY21" s="16">
        <f t="shared" si="61"/>
        <v>0</v>
      </c>
      <c r="BZ21" s="16">
        <f t="shared" si="61"/>
        <v>0</v>
      </c>
      <c r="CA21" s="16">
        <f t="shared" si="61"/>
        <v>19119.5</v>
      </c>
      <c r="CB21" s="16">
        <f>SUM(CC21:CF21)</f>
        <v>20398.3</v>
      </c>
      <c r="CC21" s="16">
        <f t="shared" ref="CC21:CF21" si="62">SUM(CC23+CC24+CC25+CC26+CC27+CC28+CC29+CC30+CC32+CC33+CC34+CC35+CC36+CC37+CC38)</f>
        <v>0</v>
      </c>
      <c r="CD21" s="16">
        <f t="shared" si="62"/>
        <v>800</v>
      </c>
      <c r="CE21" s="16">
        <f t="shared" si="62"/>
        <v>0</v>
      </c>
      <c r="CF21" s="16">
        <f t="shared" si="62"/>
        <v>19598.3</v>
      </c>
      <c r="CG21" s="18">
        <f t="shared" ref="CG21:CG38" si="63">SUM(CH21:CK21)</f>
        <v>59391.3</v>
      </c>
      <c r="CH21" s="16">
        <f t="shared" ref="CH21:CK21" si="64">SUM(CH23+CH24+CH25+CH26+CH27+CH28+CH29+CH30+CH32+CH33+CH34+CH35+CH36+CH37+CH38)</f>
        <v>2906</v>
      </c>
      <c r="CI21" s="16">
        <f t="shared" si="64"/>
        <v>16183.099999999999</v>
      </c>
      <c r="CJ21" s="16">
        <f t="shared" si="64"/>
        <v>0</v>
      </c>
      <c r="CK21" s="16">
        <f t="shared" si="64"/>
        <v>40302.200000000004</v>
      </c>
      <c r="CL21" s="18">
        <f t="shared" ref="CL21:CL38" si="65">SUM(CM21:CP21)</f>
        <v>21050.500000000004</v>
      </c>
      <c r="CM21" s="16">
        <f t="shared" ref="CM21:CP21" si="66">SUM(CM23+CM24+CM25+CM26+CM27+CM28+CM29+CM30+CM32+CM33+CM34+CM35+CM36+CM37+CM38)</f>
        <v>0</v>
      </c>
      <c r="CN21" s="16">
        <f t="shared" si="66"/>
        <v>3536.4</v>
      </c>
      <c r="CO21" s="16">
        <f t="shared" si="66"/>
        <v>0</v>
      </c>
      <c r="CP21" s="16">
        <f t="shared" si="66"/>
        <v>17514.100000000002</v>
      </c>
      <c r="CQ21" s="18">
        <f t="shared" ref="CQ21:CQ38" si="67">SUM(CR21:CU21)</f>
        <v>19119.5</v>
      </c>
      <c r="CR21" s="16">
        <f t="shared" ref="CR21:CU21" si="68">SUM(CR23+CR24+CR25+CR26+CR27+CR28+CR29+CR30+CR32+CR33+CR34+CR35+CR36+CR37+CR38)</f>
        <v>0</v>
      </c>
      <c r="CS21" s="16">
        <f t="shared" si="68"/>
        <v>0</v>
      </c>
      <c r="CT21" s="16">
        <f t="shared" si="68"/>
        <v>0</v>
      </c>
      <c r="CU21" s="16">
        <f t="shared" si="68"/>
        <v>19119.5</v>
      </c>
      <c r="CV21" s="18">
        <f t="shared" ref="CV21:CV38" si="69">SUM(CW21:CZ21)</f>
        <v>50367.6</v>
      </c>
      <c r="CW21" s="16">
        <f t="shared" ref="CW21:CZ21" si="70">SUM(CW23+CW24+CW25+CW26+CW27+CW28+CW29+CW30+CW32+CW33+CW34+CW35+CW36+CW37+CW38)</f>
        <v>2906</v>
      </c>
      <c r="CX21" s="16">
        <f t="shared" si="70"/>
        <v>14090.999999999998</v>
      </c>
      <c r="CY21" s="16">
        <f t="shared" si="70"/>
        <v>0</v>
      </c>
      <c r="CZ21" s="16">
        <f t="shared" si="70"/>
        <v>33370.6</v>
      </c>
      <c r="DA21" s="18">
        <f t="shared" ref="DA21:DA38" si="71">SUM(DB21:DE21)</f>
        <v>21050.500000000004</v>
      </c>
      <c r="DB21" s="16">
        <f t="shared" ref="DB21:DE21" si="72">SUM(DB23+DB24+DB25+DB26+DB27+DB28+DB29+DB30+DB32+DB33+DB34+DB35+DB36+DB37+DB38)</f>
        <v>0</v>
      </c>
      <c r="DC21" s="16">
        <f t="shared" si="72"/>
        <v>3536.4</v>
      </c>
      <c r="DD21" s="16">
        <f t="shared" si="72"/>
        <v>0</v>
      </c>
      <c r="DE21" s="16">
        <f t="shared" si="72"/>
        <v>17514.100000000002</v>
      </c>
      <c r="DF21" s="18">
        <f t="shared" ref="DF21:DF38" si="73">SUM(DG21:DJ21)</f>
        <v>19119.5</v>
      </c>
      <c r="DG21" s="16">
        <f t="shared" ref="DG21:DJ21" si="74">SUM(DG23+DG24+DG25+DG26+DG27+DG28+DG29+DG30+DG32+DG33+DG34+DG35+DG36+DG37+DG38)</f>
        <v>0</v>
      </c>
      <c r="DH21" s="16">
        <f t="shared" si="74"/>
        <v>0</v>
      </c>
      <c r="DI21" s="16">
        <f t="shared" si="74"/>
        <v>0</v>
      </c>
      <c r="DJ21" s="19">
        <f t="shared" si="74"/>
        <v>19119.5</v>
      </c>
      <c r="DK21" s="20"/>
    </row>
    <row r="22" spans="1:115">
      <c r="A22" s="22" t="s">
        <v>55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30"/>
      <c r="DK22" s="28"/>
    </row>
    <row r="23" spans="1:115" ht="33.75">
      <c r="A23" s="22" t="s">
        <v>60</v>
      </c>
      <c r="B23" s="23" t="s">
        <v>61</v>
      </c>
      <c r="C23" s="23" t="s">
        <v>62</v>
      </c>
      <c r="D23" s="23" t="s">
        <v>63</v>
      </c>
      <c r="E23" s="23" t="s">
        <v>64</v>
      </c>
      <c r="F23" s="23"/>
      <c r="G23" s="23"/>
      <c r="H23" s="23"/>
      <c r="I23" s="23"/>
      <c r="J23" s="23"/>
      <c r="K23" s="23"/>
      <c r="L23" s="23"/>
      <c r="M23" s="23"/>
      <c r="N23" s="23"/>
      <c r="O23" s="23"/>
      <c r="P23" s="23"/>
      <c r="Q23" s="23"/>
      <c r="R23" s="23"/>
      <c r="S23" s="23"/>
      <c r="T23" s="23"/>
      <c r="U23" s="23"/>
      <c r="V23" s="23"/>
      <c r="W23" s="23"/>
      <c r="X23" s="23"/>
      <c r="Y23" s="23"/>
      <c r="Z23" s="23"/>
      <c r="AA23" s="23"/>
      <c r="AB23" s="23"/>
      <c r="AC23" s="31" t="s">
        <v>65</v>
      </c>
      <c r="AD23" s="23" t="s">
        <v>66</v>
      </c>
      <c r="AE23" s="23" t="s">
        <v>67</v>
      </c>
      <c r="AF23" s="23" t="s">
        <v>68</v>
      </c>
      <c r="AG23" s="23" t="s">
        <v>69</v>
      </c>
      <c r="AH23" s="23" t="s">
        <v>70</v>
      </c>
      <c r="AI23" s="17">
        <f t="shared" ref="AI23:AJ38" si="75">SUM(AK23+AM23+AO23+AQ23)</f>
        <v>801.3</v>
      </c>
      <c r="AJ23" s="17">
        <f t="shared" si="75"/>
        <v>801.3</v>
      </c>
      <c r="AK23" s="17">
        <v>0</v>
      </c>
      <c r="AL23" s="17">
        <v>0</v>
      </c>
      <c r="AM23" s="17">
        <v>0</v>
      </c>
      <c r="AN23" s="17">
        <v>0</v>
      </c>
      <c r="AO23" s="17">
        <v>0</v>
      </c>
      <c r="AP23" s="17">
        <v>0</v>
      </c>
      <c r="AQ23" s="17">
        <v>801.3</v>
      </c>
      <c r="AR23" s="17">
        <v>801.3</v>
      </c>
      <c r="AS23" s="17">
        <f t="shared" si="52"/>
        <v>105.6</v>
      </c>
      <c r="AT23" s="17">
        <v>0</v>
      </c>
      <c r="AU23" s="17">
        <v>0</v>
      </c>
      <c r="AV23" s="17">
        <v>0</v>
      </c>
      <c r="AW23" s="17">
        <v>105.6</v>
      </c>
      <c r="AX23" s="17">
        <f t="shared" ref="AX23:AX29" si="76">SUM(AY23:BB23)</f>
        <v>106.5</v>
      </c>
      <c r="AY23" s="17">
        <v>0</v>
      </c>
      <c r="AZ23" s="17">
        <v>0</v>
      </c>
      <c r="BA23" s="17"/>
      <c r="BB23" s="17">
        <v>106.5</v>
      </c>
      <c r="BC23" s="17">
        <f t="shared" ref="BC23:BC29" si="77">SUM(BD23:BG23)</f>
        <v>107.4</v>
      </c>
      <c r="BD23" s="17">
        <v>0</v>
      </c>
      <c r="BE23" s="17">
        <v>0</v>
      </c>
      <c r="BF23" s="17">
        <v>0</v>
      </c>
      <c r="BG23" s="17">
        <v>107.4</v>
      </c>
      <c r="BH23" s="17">
        <f t="shared" ref="BH23:BI38" si="78">SUM(BJ23+BL23+BN23+BP23)</f>
        <v>801.3</v>
      </c>
      <c r="BI23" s="17">
        <f t="shared" si="78"/>
        <v>801.3</v>
      </c>
      <c r="BJ23" s="17">
        <v>0</v>
      </c>
      <c r="BK23" s="17">
        <v>0</v>
      </c>
      <c r="BL23" s="17">
        <v>0</v>
      </c>
      <c r="BM23" s="17">
        <v>0</v>
      </c>
      <c r="BN23" s="17">
        <v>0</v>
      </c>
      <c r="BO23" s="17">
        <v>0</v>
      </c>
      <c r="BP23" s="17">
        <v>801.3</v>
      </c>
      <c r="BQ23" s="17">
        <v>801.3</v>
      </c>
      <c r="BR23" s="17">
        <f t="shared" si="58"/>
        <v>105.6</v>
      </c>
      <c r="BS23" s="17">
        <v>0</v>
      </c>
      <c r="BT23" s="17">
        <v>0</v>
      </c>
      <c r="BU23" s="17">
        <v>0</v>
      </c>
      <c r="BV23" s="17">
        <v>105.6</v>
      </c>
      <c r="BW23" s="17">
        <f t="shared" si="60"/>
        <v>106.5</v>
      </c>
      <c r="BX23" s="17">
        <v>0</v>
      </c>
      <c r="BY23" s="17">
        <v>0</v>
      </c>
      <c r="BZ23" s="17"/>
      <c r="CA23" s="17">
        <v>106.5</v>
      </c>
      <c r="CB23" s="17">
        <f t="shared" ref="CB23:CB29" si="79">SUM(CC23:CF23)</f>
        <v>107.4</v>
      </c>
      <c r="CC23" s="17">
        <v>0</v>
      </c>
      <c r="CD23" s="17">
        <v>0</v>
      </c>
      <c r="CE23" s="17">
        <v>0</v>
      </c>
      <c r="CF23" s="17">
        <v>107.4</v>
      </c>
      <c r="CG23" s="32">
        <f t="shared" si="63"/>
        <v>801.3</v>
      </c>
      <c r="CH23" s="32">
        <f t="shared" ref="CH23:CH38" si="80">SUM(AL23)</f>
        <v>0</v>
      </c>
      <c r="CI23" s="32">
        <f t="shared" ref="CI23:CI38" si="81">SUM(AN23)</f>
        <v>0</v>
      </c>
      <c r="CJ23" s="32">
        <f t="shared" ref="CJ23:CJ38" si="82">SUM(AP23)</f>
        <v>0</v>
      </c>
      <c r="CK23" s="32">
        <f t="shared" ref="CK23:CK38" si="83">SUM(AR23)</f>
        <v>801.3</v>
      </c>
      <c r="CL23" s="32">
        <f t="shared" si="65"/>
        <v>105.6</v>
      </c>
      <c r="CM23" s="32">
        <f t="shared" ref="CM23:CP38" si="84">SUM(AT23)</f>
        <v>0</v>
      </c>
      <c r="CN23" s="32">
        <f t="shared" si="84"/>
        <v>0</v>
      </c>
      <c r="CO23" s="32">
        <f t="shared" si="84"/>
        <v>0</v>
      </c>
      <c r="CP23" s="32">
        <f t="shared" si="84"/>
        <v>105.6</v>
      </c>
      <c r="CQ23" s="32">
        <f t="shared" si="67"/>
        <v>106.5</v>
      </c>
      <c r="CR23" s="32">
        <f t="shared" ref="CR23:CU38" si="85">SUM(AY23)</f>
        <v>0</v>
      </c>
      <c r="CS23" s="32">
        <f t="shared" si="85"/>
        <v>0</v>
      </c>
      <c r="CT23" s="32">
        <f t="shared" si="85"/>
        <v>0</v>
      </c>
      <c r="CU23" s="32">
        <f t="shared" si="85"/>
        <v>106.5</v>
      </c>
      <c r="CV23" s="32">
        <f t="shared" si="69"/>
        <v>801.3</v>
      </c>
      <c r="CW23" s="32">
        <f t="shared" ref="CW23:CW38" si="86">SUM(BK23)</f>
        <v>0</v>
      </c>
      <c r="CX23" s="32">
        <f t="shared" ref="CX23:CX38" si="87">SUM(BM23)</f>
        <v>0</v>
      </c>
      <c r="CY23" s="32">
        <f t="shared" ref="CY23:CY38" si="88">SUM(BO23)</f>
        <v>0</v>
      </c>
      <c r="CZ23" s="32">
        <f t="shared" ref="CZ23:CZ38" si="89">SUM(BQ23)</f>
        <v>801.3</v>
      </c>
      <c r="DA23" s="32">
        <f t="shared" si="71"/>
        <v>105.6</v>
      </c>
      <c r="DB23" s="32">
        <f t="shared" ref="DB23:DE38" si="90">SUM(BS23)</f>
        <v>0</v>
      </c>
      <c r="DC23" s="32">
        <f t="shared" si="90"/>
        <v>0</v>
      </c>
      <c r="DD23" s="32">
        <f t="shared" si="90"/>
        <v>0</v>
      </c>
      <c r="DE23" s="32">
        <f t="shared" si="90"/>
        <v>105.6</v>
      </c>
      <c r="DF23" s="32">
        <f t="shared" si="73"/>
        <v>106.5</v>
      </c>
      <c r="DG23" s="32">
        <f t="shared" ref="DG23:DJ38" si="91">SUM(BX23)</f>
        <v>0</v>
      </c>
      <c r="DH23" s="32">
        <f t="shared" si="91"/>
        <v>0</v>
      </c>
      <c r="DI23" s="32">
        <f t="shared" si="91"/>
        <v>0</v>
      </c>
      <c r="DJ23" s="33">
        <f t="shared" si="91"/>
        <v>106.5</v>
      </c>
      <c r="DK23" s="34" t="s">
        <v>71</v>
      </c>
    </row>
    <row r="24" spans="1:115" ht="168.75">
      <c r="A24" s="22" t="s">
        <v>72</v>
      </c>
      <c r="B24" s="23" t="s">
        <v>73</v>
      </c>
      <c r="C24" s="31" t="s">
        <v>74</v>
      </c>
      <c r="D24" s="23" t="s">
        <v>75</v>
      </c>
      <c r="E24" s="23" t="s">
        <v>76</v>
      </c>
      <c r="F24" s="23"/>
      <c r="G24" s="23"/>
      <c r="H24" s="23"/>
      <c r="I24" s="23"/>
      <c r="J24" s="23"/>
      <c r="K24" s="23"/>
      <c r="L24" s="23"/>
      <c r="M24" s="23"/>
      <c r="N24" s="23"/>
      <c r="O24" s="23"/>
      <c r="P24" s="23"/>
      <c r="Q24" s="23"/>
      <c r="R24" s="23"/>
      <c r="S24" s="23"/>
      <c r="T24" s="23"/>
      <c r="U24" s="23"/>
      <c r="V24" s="23"/>
      <c r="W24" s="23" t="s">
        <v>77</v>
      </c>
      <c r="X24" s="23" t="s">
        <v>66</v>
      </c>
      <c r="Y24" s="23" t="s">
        <v>78</v>
      </c>
      <c r="Z24" s="31" t="s">
        <v>79</v>
      </c>
      <c r="AA24" s="23" t="s">
        <v>66</v>
      </c>
      <c r="AB24" s="23" t="s">
        <v>80</v>
      </c>
      <c r="AC24" s="31" t="s">
        <v>81</v>
      </c>
      <c r="AD24" s="23" t="s">
        <v>82</v>
      </c>
      <c r="AE24" s="23" t="s">
        <v>83</v>
      </c>
      <c r="AF24" s="23" t="s">
        <v>84</v>
      </c>
      <c r="AG24" s="23" t="s">
        <v>85</v>
      </c>
      <c r="AH24" s="23" t="s">
        <v>86</v>
      </c>
      <c r="AI24" s="17">
        <f t="shared" si="75"/>
        <v>12640</v>
      </c>
      <c r="AJ24" s="17">
        <f t="shared" si="75"/>
        <v>11298.900000000001</v>
      </c>
      <c r="AK24" s="17">
        <v>0</v>
      </c>
      <c r="AL24" s="17">
        <v>0</v>
      </c>
      <c r="AM24" s="17">
        <f>SUM(3050+669.5+181.4)</f>
        <v>3900.9</v>
      </c>
      <c r="AN24" s="17">
        <f>SUM(1758.3+669.5+181.4)</f>
        <v>2609.2000000000003</v>
      </c>
      <c r="AO24" s="17">
        <v>0</v>
      </c>
      <c r="AP24" s="17">
        <v>0</v>
      </c>
      <c r="AQ24" s="17">
        <f>SUM(12640-3900.9)</f>
        <v>8739.1</v>
      </c>
      <c r="AR24" s="17">
        <f>SUM(11298.9-2609.2)</f>
        <v>8689.7000000000007</v>
      </c>
      <c r="AS24" s="17">
        <f t="shared" si="52"/>
        <v>228.4</v>
      </c>
      <c r="AT24" s="17">
        <v>0</v>
      </c>
      <c r="AU24" s="17">
        <v>0</v>
      </c>
      <c r="AV24" s="17">
        <v>0</v>
      </c>
      <c r="AW24" s="17">
        <v>228.4</v>
      </c>
      <c r="AX24" s="17">
        <f t="shared" si="76"/>
        <v>922.9</v>
      </c>
      <c r="AY24" s="17">
        <v>0</v>
      </c>
      <c r="AZ24" s="17">
        <v>0</v>
      </c>
      <c r="BA24" s="17"/>
      <c r="BB24" s="17">
        <v>922.9</v>
      </c>
      <c r="BC24" s="17">
        <f t="shared" si="77"/>
        <v>933</v>
      </c>
      <c r="BD24" s="17">
        <v>0</v>
      </c>
      <c r="BE24" s="17">
        <v>0</v>
      </c>
      <c r="BF24" s="17">
        <v>0</v>
      </c>
      <c r="BG24" s="17">
        <v>933</v>
      </c>
      <c r="BH24" s="17">
        <f t="shared" si="78"/>
        <v>8858.4</v>
      </c>
      <c r="BI24" s="17">
        <f t="shared" si="78"/>
        <v>8809</v>
      </c>
      <c r="BJ24" s="17">
        <v>0</v>
      </c>
      <c r="BK24" s="17">
        <v>0</v>
      </c>
      <c r="BL24" s="17">
        <f>SUM(669.5+181.4)</f>
        <v>850.9</v>
      </c>
      <c r="BM24" s="17">
        <f>SUM(669.5+181.4)</f>
        <v>850.9</v>
      </c>
      <c r="BN24" s="17">
        <v>0</v>
      </c>
      <c r="BO24" s="17">
        <v>0</v>
      </c>
      <c r="BP24" s="17">
        <f>8858.4-850.9</f>
        <v>8007.5</v>
      </c>
      <c r="BQ24" s="17">
        <f>8809-850.9</f>
        <v>7958.1</v>
      </c>
      <c r="BR24" s="17">
        <f t="shared" si="58"/>
        <v>228.4</v>
      </c>
      <c r="BS24" s="17">
        <v>0</v>
      </c>
      <c r="BT24" s="17">
        <v>0</v>
      </c>
      <c r="BU24" s="17">
        <v>0</v>
      </c>
      <c r="BV24" s="17">
        <v>228.4</v>
      </c>
      <c r="BW24" s="17">
        <f t="shared" si="60"/>
        <v>922.9</v>
      </c>
      <c r="BX24" s="17">
        <v>0</v>
      </c>
      <c r="BY24" s="17">
        <v>0</v>
      </c>
      <c r="BZ24" s="17"/>
      <c r="CA24" s="17">
        <v>922.9</v>
      </c>
      <c r="CB24" s="17">
        <f t="shared" si="79"/>
        <v>933</v>
      </c>
      <c r="CC24" s="17">
        <v>0</v>
      </c>
      <c r="CD24" s="17">
        <v>0</v>
      </c>
      <c r="CE24" s="17">
        <v>0</v>
      </c>
      <c r="CF24" s="17">
        <v>933</v>
      </c>
      <c r="CG24" s="32">
        <f t="shared" si="63"/>
        <v>11298.900000000001</v>
      </c>
      <c r="CH24" s="32">
        <f t="shared" si="80"/>
        <v>0</v>
      </c>
      <c r="CI24" s="32">
        <f t="shared" si="81"/>
        <v>2609.2000000000003</v>
      </c>
      <c r="CJ24" s="32">
        <f t="shared" si="82"/>
        <v>0</v>
      </c>
      <c r="CK24" s="32">
        <f t="shared" si="83"/>
        <v>8689.7000000000007</v>
      </c>
      <c r="CL24" s="32">
        <f t="shared" si="65"/>
        <v>228.4</v>
      </c>
      <c r="CM24" s="32">
        <f t="shared" si="84"/>
        <v>0</v>
      </c>
      <c r="CN24" s="32">
        <f t="shared" si="84"/>
        <v>0</v>
      </c>
      <c r="CO24" s="32">
        <f t="shared" si="84"/>
        <v>0</v>
      </c>
      <c r="CP24" s="32">
        <f t="shared" si="84"/>
        <v>228.4</v>
      </c>
      <c r="CQ24" s="32">
        <f t="shared" si="67"/>
        <v>922.9</v>
      </c>
      <c r="CR24" s="32">
        <f t="shared" si="85"/>
        <v>0</v>
      </c>
      <c r="CS24" s="32">
        <f t="shared" si="85"/>
        <v>0</v>
      </c>
      <c r="CT24" s="32">
        <f t="shared" si="85"/>
        <v>0</v>
      </c>
      <c r="CU24" s="32">
        <f t="shared" si="85"/>
        <v>922.9</v>
      </c>
      <c r="CV24" s="32">
        <f t="shared" si="69"/>
        <v>8809</v>
      </c>
      <c r="CW24" s="32">
        <f t="shared" si="86"/>
        <v>0</v>
      </c>
      <c r="CX24" s="32">
        <f t="shared" si="87"/>
        <v>850.9</v>
      </c>
      <c r="CY24" s="32">
        <f t="shared" si="88"/>
        <v>0</v>
      </c>
      <c r="CZ24" s="32">
        <f t="shared" si="89"/>
        <v>7958.1</v>
      </c>
      <c r="DA24" s="32">
        <f t="shared" si="71"/>
        <v>228.4</v>
      </c>
      <c r="DB24" s="32">
        <f t="shared" si="90"/>
        <v>0</v>
      </c>
      <c r="DC24" s="32">
        <f t="shared" si="90"/>
        <v>0</v>
      </c>
      <c r="DD24" s="32">
        <f t="shared" si="90"/>
        <v>0</v>
      </c>
      <c r="DE24" s="32">
        <f t="shared" si="90"/>
        <v>228.4</v>
      </c>
      <c r="DF24" s="32">
        <f t="shared" si="73"/>
        <v>922.9</v>
      </c>
      <c r="DG24" s="32">
        <f t="shared" si="91"/>
        <v>0</v>
      </c>
      <c r="DH24" s="32">
        <f t="shared" si="91"/>
        <v>0</v>
      </c>
      <c r="DI24" s="32">
        <f t="shared" si="91"/>
        <v>0</v>
      </c>
      <c r="DJ24" s="33">
        <f t="shared" si="91"/>
        <v>922.9</v>
      </c>
      <c r="DK24" s="34" t="s">
        <v>87</v>
      </c>
    </row>
    <row r="25" spans="1:115" ht="193.5" customHeight="1">
      <c r="A25" s="35" t="s">
        <v>88</v>
      </c>
      <c r="B25" s="23" t="s">
        <v>89</v>
      </c>
      <c r="C25" s="31" t="s">
        <v>90</v>
      </c>
      <c r="D25" s="23" t="s">
        <v>91</v>
      </c>
      <c r="E25" s="23" t="s">
        <v>92</v>
      </c>
      <c r="F25" s="23"/>
      <c r="G25" s="23"/>
      <c r="H25" s="23"/>
      <c r="I25" s="23"/>
      <c r="J25" s="23"/>
      <c r="K25" s="23"/>
      <c r="L25" s="23"/>
      <c r="M25" s="23"/>
      <c r="N25" s="23"/>
      <c r="O25" s="23"/>
      <c r="P25" s="23"/>
      <c r="Q25" s="23"/>
      <c r="R25" s="23"/>
      <c r="S25" s="23"/>
      <c r="T25" s="23"/>
      <c r="U25" s="23"/>
      <c r="V25" s="23"/>
      <c r="W25" s="23" t="s">
        <v>93</v>
      </c>
      <c r="X25" s="23" t="s">
        <v>66</v>
      </c>
      <c r="Y25" s="23" t="s">
        <v>94</v>
      </c>
      <c r="Z25" s="23"/>
      <c r="AA25" s="23"/>
      <c r="AB25" s="23"/>
      <c r="AC25" s="31" t="s">
        <v>95</v>
      </c>
      <c r="AD25" s="23" t="s">
        <v>82</v>
      </c>
      <c r="AE25" s="23" t="s">
        <v>96</v>
      </c>
      <c r="AF25" s="23" t="s">
        <v>97</v>
      </c>
      <c r="AG25" s="23" t="s">
        <v>98</v>
      </c>
      <c r="AH25" s="23" t="s">
        <v>99</v>
      </c>
      <c r="AI25" s="17">
        <f t="shared" si="75"/>
        <v>5707.6</v>
      </c>
      <c r="AJ25" s="17">
        <f t="shared" si="75"/>
        <v>5245.7</v>
      </c>
      <c r="AK25" s="17">
        <v>0</v>
      </c>
      <c r="AL25" s="17">
        <v>0</v>
      </c>
      <c r="AM25" s="17">
        <f>SUM(1050.8+882.6)</f>
        <v>1933.4</v>
      </c>
      <c r="AN25" s="17">
        <f>SUM(1050.8+882.6)</f>
        <v>1933.4</v>
      </c>
      <c r="AO25" s="17">
        <v>0</v>
      </c>
      <c r="AP25" s="17">
        <v>0</v>
      </c>
      <c r="AQ25" s="17">
        <f>SUM(5707.6-1933.4)</f>
        <v>3774.2000000000003</v>
      </c>
      <c r="AR25" s="17">
        <f>SUM(5245.7-1933.4)</f>
        <v>3312.2999999999997</v>
      </c>
      <c r="AS25" s="17">
        <f t="shared" si="52"/>
        <v>7160.5</v>
      </c>
      <c r="AT25" s="17">
        <v>0</v>
      </c>
      <c r="AU25" s="17">
        <v>3196</v>
      </c>
      <c r="AV25" s="17">
        <v>0</v>
      </c>
      <c r="AW25" s="17">
        <f>SUM(7160.5-3196)</f>
        <v>3964.5</v>
      </c>
      <c r="AX25" s="17">
        <f t="shared" si="76"/>
        <v>3940.4</v>
      </c>
      <c r="AY25" s="17">
        <v>0</v>
      </c>
      <c r="AZ25" s="17">
        <v>0</v>
      </c>
      <c r="BA25" s="17"/>
      <c r="BB25" s="17">
        <v>3940.4</v>
      </c>
      <c r="BC25" s="17">
        <f t="shared" si="77"/>
        <v>4742.7</v>
      </c>
      <c r="BD25" s="17">
        <v>0</v>
      </c>
      <c r="BE25" s="17">
        <v>800</v>
      </c>
      <c r="BF25" s="17">
        <v>0</v>
      </c>
      <c r="BG25" s="17">
        <f>SUM(4742.7-800)</f>
        <v>3942.7</v>
      </c>
      <c r="BH25" s="17">
        <f t="shared" si="78"/>
        <v>5707.6</v>
      </c>
      <c r="BI25" s="17">
        <f t="shared" si="78"/>
        <v>5245.7</v>
      </c>
      <c r="BJ25" s="17">
        <v>0</v>
      </c>
      <c r="BK25" s="17">
        <v>0</v>
      </c>
      <c r="BL25" s="17">
        <f>SUM(1050.8+882.6)</f>
        <v>1933.4</v>
      </c>
      <c r="BM25" s="17">
        <f>SUM(1050.8+882.6)</f>
        <v>1933.4</v>
      </c>
      <c r="BN25" s="17">
        <v>0</v>
      </c>
      <c r="BO25" s="17">
        <v>0</v>
      </c>
      <c r="BP25" s="17">
        <f>SUM(5707.6-1933.4)</f>
        <v>3774.2000000000003</v>
      </c>
      <c r="BQ25" s="17">
        <f>SUM(5245.7-1933.4)</f>
        <v>3312.2999999999997</v>
      </c>
      <c r="BR25" s="17">
        <f t="shared" si="58"/>
        <v>7160.5</v>
      </c>
      <c r="BS25" s="17">
        <v>0</v>
      </c>
      <c r="BT25" s="17">
        <v>3196</v>
      </c>
      <c r="BU25" s="17">
        <v>0</v>
      </c>
      <c r="BV25" s="17">
        <f>SUM(7160.5-3196)</f>
        <v>3964.5</v>
      </c>
      <c r="BW25" s="17">
        <f t="shared" si="60"/>
        <v>3940.4</v>
      </c>
      <c r="BX25" s="17">
        <v>0</v>
      </c>
      <c r="BY25" s="17">
        <v>0</v>
      </c>
      <c r="BZ25" s="17"/>
      <c r="CA25" s="17">
        <v>3940.4</v>
      </c>
      <c r="CB25" s="17">
        <f t="shared" si="79"/>
        <v>4742.7</v>
      </c>
      <c r="CC25" s="17">
        <v>0</v>
      </c>
      <c r="CD25" s="17">
        <v>800</v>
      </c>
      <c r="CE25" s="17">
        <v>0</v>
      </c>
      <c r="CF25" s="17">
        <f>SUM(4742.7-800)</f>
        <v>3942.7</v>
      </c>
      <c r="CG25" s="32">
        <f t="shared" si="63"/>
        <v>5245.7</v>
      </c>
      <c r="CH25" s="32">
        <f t="shared" si="80"/>
        <v>0</v>
      </c>
      <c r="CI25" s="32">
        <f t="shared" si="81"/>
        <v>1933.4</v>
      </c>
      <c r="CJ25" s="32">
        <f t="shared" si="82"/>
        <v>0</v>
      </c>
      <c r="CK25" s="32">
        <f t="shared" si="83"/>
        <v>3312.2999999999997</v>
      </c>
      <c r="CL25" s="32">
        <f t="shared" si="65"/>
        <v>7160.5</v>
      </c>
      <c r="CM25" s="32">
        <f t="shared" si="84"/>
        <v>0</v>
      </c>
      <c r="CN25" s="32">
        <f t="shared" si="84"/>
        <v>3196</v>
      </c>
      <c r="CO25" s="32">
        <f t="shared" si="84"/>
        <v>0</v>
      </c>
      <c r="CP25" s="32">
        <f t="shared" si="84"/>
        <v>3964.5</v>
      </c>
      <c r="CQ25" s="32">
        <f t="shared" si="67"/>
        <v>3940.4</v>
      </c>
      <c r="CR25" s="32">
        <f t="shared" si="85"/>
        <v>0</v>
      </c>
      <c r="CS25" s="32">
        <f t="shared" si="85"/>
        <v>0</v>
      </c>
      <c r="CT25" s="32">
        <f t="shared" si="85"/>
        <v>0</v>
      </c>
      <c r="CU25" s="32">
        <f t="shared" si="85"/>
        <v>3940.4</v>
      </c>
      <c r="CV25" s="32">
        <f t="shared" si="69"/>
        <v>5245.7</v>
      </c>
      <c r="CW25" s="32">
        <f t="shared" si="86"/>
        <v>0</v>
      </c>
      <c r="CX25" s="32">
        <f t="shared" si="87"/>
        <v>1933.4</v>
      </c>
      <c r="CY25" s="32">
        <f t="shared" si="88"/>
        <v>0</v>
      </c>
      <c r="CZ25" s="32">
        <f t="shared" si="89"/>
        <v>3312.2999999999997</v>
      </c>
      <c r="DA25" s="32">
        <f t="shared" si="71"/>
        <v>7160.5</v>
      </c>
      <c r="DB25" s="32">
        <f t="shared" si="90"/>
        <v>0</v>
      </c>
      <c r="DC25" s="32">
        <f t="shared" si="90"/>
        <v>3196</v>
      </c>
      <c r="DD25" s="32">
        <f t="shared" si="90"/>
        <v>0</v>
      </c>
      <c r="DE25" s="32">
        <f t="shared" si="90"/>
        <v>3964.5</v>
      </c>
      <c r="DF25" s="32">
        <f t="shared" si="73"/>
        <v>3940.4</v>
      </c>
      <c r="DG25" s="32">
        <f t="shared" si="91"/>
        <v>0</v>
      </c>
      <c r="DH25" s="32">
        <f t="shared" si="91"/>
        <v>0</v>
      </c>
      <c r="DI25" s="32">
        <f t="shared" si="91"/>
        <v>0</v>
      </c>
      <c r="DJ25" s="33">
        <f t="shared" si="91"/>
        <v>3940.4</v>
      </c>
      <c r="DK25" s="34" t="s">
        <v>87</v>
      </c>
    </row>
    <row r="26" spans="1:115" ht="123.75">
      <c r="A26" s="35" t="s">
        <v>100</v>
      </c>
      <c r="B26" s="23" t="s">
        <v>101</v>
      </c>
      <c r="C26" s="23" t="s">
        <v>102</v>
      </c>
      <c r="D26" s="23" t="s">
        <v>103</v>
      </c>
      <c r="E26" s="23" t="s">
        <v>104</v>
      </c>
      <c r="F26" s="23"/>
      <c r="G26" s="23"/>
      <c r="H26" s="23"/>
      <c r="I26" s="23"/>
      <c r="J26" s="23"/>
      <c r="K26" s="23"/>
      <c r="L26" s="23"/>
      <c r="M26" s="23"/>
      <c r="N26" s="23"/>
      <c r="O26" s="23"/>
      <c r="P26" s="23"/>
      <c r="Q26" s="23"/>
      <c r="R26" s="23"/>
      <c r="S26" s="23"/>
      <c r="T26" s="23"/>
      <c r="U26" s="23"/>
      <c r="V26" s="23"/>
      <c r="W26" s="31" t="s">
        <v>105</v>
      </c>
      <c r="X26" s="23" t="s">
        <v>66</v>
      </c>
      <c r="Y26" s="23" t="s">
        <v>106</v>
      </c>
      <c r="Z26" s="23" t="s">
        <v>107</v>
      </c>
      <c r="AA26" s="23" t="s">
        <v>66</v>
      </c>
      <c r="AB26" s="23" t="s">
        <v>108</v>
      </c>
      <c r="AC26" s="23" t="s">
        <v>109</v>
      </c>
      <c r="AD26" s="23" t="s">
        <v>66</v>
      </c>
      <c r="AE26" s="23" t="s">
        <v>110</v>
      </c>
      <c r="AF26" s="23" t="s">
        <v>111</v>
      </c>
      <c r="AG26" s="23" t="s">
        <v>112</v>
      </c>
      <c r="AH26" s="23" t="s">
        <v>113</v>
      </c>
      <c r="AI26" s="17">
        <f t="shared" si="75"/>
        <v>432.2</v>
      </c>
      <c r="AJ26" s="17">
        <f t="shared" si="75"/>
        <v>432.2</v>
      </c>
      <c r="AK26" s="17">
        <v>0</v>
      </c>
      <c r="AL26" s="17">
        <v>0</v>
      </c>
      <c r="AM26" s="17">
        <v>0</v>
      </c>
      <c r="AN26" s="17">
        <v>0</v>
      </c>
      <c r="AO26" s="17">
        <v>0</v>
      </c>
      <c r="AP26" s="17">
        <v>0</v>
      </c>
      <c r="AQ26" s="17">
        <v>432.2</v>
      </c>
      <c r="AR26" s="17">
        <v>432.2</v>
      </c>
      <c r="AS26" s="17">
        <f t="shared" si="52"/>
        <v>607</v>
      </c>
      <c r="AT26" s="17">
        <v>0</v>
      </c>
      <c r="AU26" s="17">
        <v>0</v>
      </c>
      <c r="AV26" s="17">
        <v>0</v>
      </c>
      <c r="AW26" s="17">
        <v>607</v>
      </c>
      <c r="AX26" s="17">
        <f t="shared" si="76"/>
        <v>654</v>
      </c>
      <c r="AY26" s="17">
        <v>0</v>
      </c>
      <c r="AZ26" s="17">
        <v>0</v>
      </c>
      <c r="BA26" s="17"/>
      <c r="BB26" s="17">
        <v>654</v>
      </c>
      <c r="BC26" s="17">
        <f t="shared" si="77"/>
        <v>654</v>
      </c>
      <c r="BD26" s="17">
        <v>0</v>
      </c>
      <c r="BE26" s="17">
        <v>0</v>
      </c>
      <c r="BF26" s="17">
        <v>0</v>
      </c>
      <c r="BG26" s="17">
        <v>654</v>
      </c>
      <c r="BH26" s="17">
        <f t="shared" si="78"/>
        <v>432.2</v>
      </c>
      <c r="BI26" s="17">
        <f t="shared" si="78"/>
        <v>432.2</v>
      </c>
      <c r="BJ26" s="17">
        <v>0</v>
      </c>
      <c r="BK26" s="17">
        <v>0</v>
      </c>
      <c r="BL26" s="17">
        <v>0</v>
      </c>
      <c r="BM26" s="17">
        <v>0</v>
      </c>
      <c r="BN26" s="17">
        <v>0</v>
      </c>
      <c r="BO26" s="17">
        <v>0</v>
      </c>
      <c r="BP26" s="17">
        <v>432.2</v>
      </c>
      <c r="BQ26" s="17">
        <v>432.2</v>
      </c>
      <c r="BR26" s="17">
        <f t="shared" si="58"/>
        <v>607</v>
      </c>
      <c r="BS26" s="17">
        <v>0</v>
      </c>
      <c r="BT26" s="17">
        <v>0</v>
      </c>
      <c r="BU26" s="17">
        <v>0</v>
      </c>
      <c r="BV26" s="17">
        <v>607</v>
      </c>
      <c r="BW26" s="17">
        <f t="shared" si="60"/>
        <v>654</v>
      </c>
      <c r="BX26" s="17">
        <v>0</v>
      </c>
      <c r="BY26" s="17">
        <v>0</v>
      </c>
      <c r="BZ26" s="17"/>
      <c r="CA26" s="17">
        <v>654</v>
      </c>
      <c r="CB26" s="17">
        <f t="shared" si="79"/>
        <v>654</v>
      </c>
      <c r="CC26" s="17">
        <v>0</v>
      </c>
      <c r="CD26" s="17">
        <v>0</v>
      </c>
      <c r="CE26" s="17">
        <v>0</v>
      </c>
      <c r="CF26" s="17">
        <v>654</v>
      </c>
      <c r="CG26" s="32">
        <f t="shared" si="63"/>
        <v>432.2</v>
      </c>
      <c r="CH26" s="32">
        <f t="shared" si="80"/>
        <v>0</v>
      </c>
      <c r="CI26" s="32">
        <f t="shared" si="81"/>
        <v>0</v>
      </c>
      <c r="CJ26" s="32">
        <f t="shared" si="82"/>
        <v>0</v>
      </c>
      <c r="CK26" s="32">
        <f t="shared" si="83"/>
        <v>432.2</v>
      </c>
      <c r="CL26" s="32">
        <f t="shared" si="65"/>
        <v>607</v>
      </c>
      <c r="CM26" s="32">
        <f t="shared" si="84"/>
        <v>0</v>
      </c>
      <c r="CN26" s="32">
        <f t="shared" si="84"/>
        <v>0</v>
      </c>
      <c r="CO26" s="32">
        <f t="shared" si="84"/>
        <v>0</v>
      </c>
      <c r="CP26" s="32">
        <f t="shared" si="84"/>
        <v>607</v>
      </c>
      <c r="CQ26" s="32">
        <f t="shared" si="67"/>
        <v>654</v>
      </c>
      <c r="CR26" s="32">
        <f t="shared" si="85"/>
        <v>0</v>
      </c>
      <c r="CS26" s="32">
        <f t="shared" si="85"/>
        <v>0</v>
      </c>
      <c r="CT26" s="32">
        <f t="shared" si="85"/>
        <v>0</v>
      </c>
      <c r="CU26" s="32">
        <f t="shared" si="85"/>
        <v>654</v>
      </c>
      <c r="CV26" s="32">
        <f t="shared" si="69"/>
        <v>432.2</v>
      </c>
      <c r="CW26" s="32">
        <f t="shared" si="86"/>
        <v>0</v>
      </c>
      <c r="CX26" s="32">
        <f t="shared" si="87"/>
        <v>0</v>
      </c>
      <c r="CY26" s="32">
        <f t="shared" si="88"/>
        <v>0</v>
      </c>
      <c r="CZ26" s="32">
        <f t="shared" si="89"/>
        <v>432.2</v>
      </c>
      <c r="DA26" s="32">
        <f t="shared" si="71"/>
        <v>607</v>
      </c>
      <c r="DB26" s="32">
        <f t="shared" si="90"/>
        <v>0</v>
      </c>
      <c r="DC26" s="32">
        <f t="shared" si="90"/>
        <v>0</v>
      </c>
      <c r="DD26" s="32">
        <f t="shared" si="90"/>
        <v>0</v>
      </c>
      <c r="DE26" s="32">
        <f t="shared" si="90"/>
        <v>607</v>
      </c>
      <c r="DF26" s="32">
        <f t="shared" si="73"/>
        <v>654</v>
      </c>
      <c r="DG26" s="32">
        <f t="shared" si="91"/>
        <v>0</v>
      </c>
      <c r="DH26" s="32">
        <f t="shared" si="91"/>
        <v>0</v>
      </c>
      <c r="DI26" s="32">
        <f t="shared" si="91"/>
        <v>0</v>
      </c>
      <c r="DJ26" s="33">
        <f t="shared" si="91"/>
        <v>654</v>
      </c>
      <c r="DK26" s="34" t="s">
        <v>71</v>
      </c>
    </row>
    <row r="27" spans="1:115" ht="212.25" customHeight="1">
      <c r="A27" s="22" t="s">
        <v>114</v>
      </c>
      <c r="B27" s="23" t="s">
        <v>115</v>
      </c>
      <c r="C27" s="31" t="s">
        <v>116</v>
      </c>
      <c r="D27" s="23" t="s">
        <v>117</v>
      </c>
      <c r="E27" s="23" t="s">
        <v>118</v>
      </c>
      <c r="F27" s="23"/>
      <c r="G27" s="23"/>
      <c r="H27" s="23"/>
      <c r="I27" s="23"/>
      <c r="J27" s="23"/>
      <c r="K27" s="23"/>
      <c r="L27" s="23"/>
      <c r="M27" s="23"/>
      <c r="N27" s="23"/>
      <c r="O27" s="23"/>
      <c r="P27" s="23"/>
      <c r="Q27" s="23"/>
      <c r="R27" s="23"/>
      <c r="S27" s="23"/>
      <c r="T27" s="23"/>
      <c r="U27" s="23"/>
      <c r="V27" s="23"/>
      <c r="W27" s="23" t="s">
        <v>119</v>
      </c>
      <c r="X27" s="23" t="s">
        <v>120</v>
      </c>
      <c r="Y27" s="23" t="s">
        <v>121</v>
      </c>
      <c r="Z27" s="23"/>
      <c r="AA27" s="23"/>
      <c r="AB27" s="23"/>
      <c r="AC27" s="31" t="s">
        <v>122</v>
      </c>
      <c r="AD27" s="23" t="s">
        <v>123</v>
      </c>
      <c r="AE27" s="23" t="s">
        <v>124</v>
      </c>
      <c r="AF27" s="23" t="s">
        <v>125</v>
      </c>
      <c r="AG27" s="23" t="s">
        <v>126</v>
      </c>
      <c r="AH27" s="23" t="s">
        <v>127</v>
      </c>
      <c r="AI27" s="17">
        <f t="shared" si="75"/>
        <v>50</v>
      </c>
      <c r="AJ27" s="17">
        <f t="shared" si="75"/>
        <v>0</v>
      </c>
      <c r="AK27" s="17">
        <v>0</v>
      </c>
      <c r="AL27" s="17">
        <v>0</v>
      </c>
      <c r="AM27" s="17">
        <v>0</v>
      </c>
      <c r="AN27" s="17">
        <v>0</v>
      </c>
      <c r="AO27" s="17">
        <v>0</v>
      </c>
      <c r="AP27" s="17">
        <v>0</v>
      </c>
      <c r="AQ27" s="17">
        <v>50</v>
      </c>
      <c r="AR27" s="17">
        <v>0</v>
      </c>
      <c r="AS27" s="17">
        <f t="shared" si="52"/>
        <v>50</v>
      </c>
      <c r="AT27" s="17">
        <v>0</v>
      </c>
      <c r="AU27" s="17">
        <v>0</v>
      </c>
      <c r="AV27" s="17">
        <v>0</v>
      </c>
      <c r="AW27" s="17">
        <v>50</v>
      </c>
      <c r="AX27" s="17">
        <f t="shared" si="76"/>
        <v>50</v>
      </c>
      <c r="AY27" s="17">
        <v>0</v>
      </c>
      <c r="AZ27" s="17">
        <v>0</v>
      </c>
      <c r="BA27" s="17"/>
      <c r="BB27" s="17">
        <v>50</v>
      </c>
      <c r="BC27" s="17">
        <f t="shared" si="77"/>
        <v>50</v>
      </c>
      <c r="BD27" s="17">
        <v>0</v>
      </c>
      <c r="BE27" s="17">
        <v>0</v>
      </c>
      <c r="BF27" s="17">
        <v>0</v>
      </c>
      <c r="BG27" s="17">
        <v>50</v>
      </c>
      <c r="BH27" s="17">
        <f t="shared" si="78"/>
        <v>50</v>
      </c>
      <c r="BI27" s="17">
        <f t="shared" si="78"/>
        <v>0</v>
      </c>
      <c r="BJ27" s="17">
        <v>0</v>
      </c>
      <c r="BK27" s="17">
        <v>0</v>
      </c>
      <c r="BL27" s="17">
        <v>0</v>
      </c>
      <c r="BM27" s="17">
        <v>0</v>
      </c>
      <c r="BN27" s="17">
        <v>0</v>
      </c>
      <c r="BO27" s="17">
        <v>0</v>
      </c>
      <c r="BP27" s="17">
        <v>50</v>
      </c>
      <c r="BQ27" s="17">
        <v>0</v>
      </c>
      <c r="BR27" s="17">
        <f t="shared" si="58"/>
        <v>50</v>
      </c>
      <c r="BS27" s="17">
        <v>0</v>
      </c>
      <c r="BT27" s="17">
        <v>0</v>
      </c>
      <c r="BU27" s="17">
        <v>0</v>
      </c>
      <c r="BV27" s="17">
        <v>50</v>
      </c>
      <c r="BW27" s="17">
        <f t="shared" si="60"/>
        <v>50</v>
      </c>
      <c r="BX27" s="17">
        <v>0</v>
      </c>
      <c r="BY27" s="17">
        <v>0</v>
      </c>
      <c r="BZ27" s="17"/>
      <c r="CA27" s="17">
        <v>50</v>
      </c>
      <c r="CB27" s="17">
        <f t="shared" si="79"/>
        <v>50</v>
      </c>
      <c r="CC27" s="17">
        <v>0</v>
      </c>
      <c r="CD27" s="17">
        <v>0</v>
      </c>
      <c r="CE27" s="17">
        <v>0</v>
      </c>
      <c r="CF27" s="17">
        <v>50</v>
      </c>
      <c r="CG27" s="32">
        <f t="shared" si="63"/>
        <v>0</v>
      </c>
      <c r="CH27" s="32">
        <f t="shared" si="80"/>
        <v>0</v>
      </c>
      <c r="CI27" s="32">
        <f t="shared" si="81"/>
        <v>0</v>
      </c>
      <c r="CJ27" s="32">
        <f t="shared" si="82"/>
        <v>0</v>
      </c>
      <c r="CK27" s="32">
        <f t="shared" si="83"/>
        <v>0</v>
      </c>
      <c r="CL27" s="32">
        <f t="shared" si="65"/>
        <v>50</v>
      </c>
      <c r="CM27" s="32">
        <f t="shared" si="84"/>
        <v>0</v>
      </c>
      <c r="CN27" s="32">
        <f t="shared" si="84"/>
        <v>0</v>
      </c>
      <c r="CO27" s="32">
        <f t="shared" si="84"/>
        <v>0</v>
      </c>
      <c r="CP27" s="32">
        <f t="shared" si="84"/>
        <v>50</v>
      </c>
      <c r="CQ27" s="32">
        <f t="shared" si="67"/>
        <v>50</v>
      </c>
      <c r="CR27" s="32">
        <f t="shared" si="85"/>
        <v>0</v>
      </c>
      <c r="CS27" s="32">
        <f t="shared" si="85"/>
        <v>0</v>
      </c>
      <c r="CT27" s="32">
        <f t="shared" si="85"/>
        <v>0</v>
      </c>
      <c r="CU27" s="32">
        <f t="shared" si="85"/>
        <v>50</v>
      </c>
      <c r="CV27" s="32">
        <f t="shared" si="69"/>
        <v>0</v>
      </c>
      <c r="CW27" s="32">
        <f t="shared" si="86"/>
        <v>0</v>
      </c>
      <c r="CX27" s="32">
        <f t="shared" si="87"/>
        <v>0</v>
      </c>
      <c r="CY27" s="32">
        <f t="shared" si="88"/>
        <v>0</v>
      </c>
      <c r="CZ27" s="32">
        <f t="shared" si="89"/>
        <v>0</v>
      </c>
      <c r="DA27" s="32">
        <f t="shared" si="71"/>
        <v>50</v>
      </c>
      <c r="DB27" s="32">
        <f t="shared" si="90"/>
        <v>0</v>
      </c>
      <c r="DC27" s="32">
        <f t="shared" si="90"/>
        <v>0</v>
      </c>
      <c r="DD27" s="32">
        <f t="shared" si="90"/>
        <v>0</v>
      </c>
      <c r="DE27" s="32">
        <f t="shared" si="90"/>
        <v>50</v>
      </c>
      <c r="DF27" s="32">
        <f t="shared" si="73"/>
        <v>50</v>
      </c>
      <c r="DG27" s="32">
        <f t="shared" si="91"/>
        <v>0</v>
      </c>
      <c r="DH27" s="32">
        <f t="shared" si="91"/>
        <v>0</v>
      </c>
      <c r="DI27" s="32">
        <f t="shared" si="91"/>
        <v>0</v>
      </c>
      <c r="DJ27" s="33">
        <f t="shared" si="91"/>
        <v>50</v>
      </c>
      <c r="DK27" s="34" t="s">
        <v>71</v>
      </c>
    </row>
    <row r="28" spans="1:115" ht="101.25">
      <c r="A28" s="22" t="s">
        <v>128</v>
      </c>
      <c r="B28" s="23" t="s">
        <v>129</v>
      </c>
      <c r="C28" s="23" t="s">
        <v>130</v>
      </c>
      <c r="D28" s="23" t="s">
        <v>131</v>
      </c>
      <c r="E28" s="23" t="s">
        <v>132</v>
      </c>
      <c r="F28" s="23"/>
      <c r="G28" s="23"/>
      <c r="H28" s="23"/>
      <c r="I28" s="23"/>
      <c r="J28" s="23"/>
      <c r="K28" s="23"/>
      <c r="L28" s="23"/>
      <c r="M28" s="23"/>
      <c r="N28" s="23"/>
      <c r="O28" s="23"/>
      <c r="P28" s="23"/>
      <c r="Q28" s="23"/>
      <c r="R28" s="23"/>
      <c r="S28" s="23"/>
      <c r="T28" s="23"/>
      <c r="U28" s="23"/>
      <c r="V28" s="23"/>
      <c r="W28" s="23" t="s">
        <v>133</v>
      </c>
      <c r="X28" s="23" t="s">
        <v>134</v>
      </c>
      <c r="Y28" s="23" t="s">
        <v>135</v>
      </c>
      <c r="Z28" s="23" t="s">
        <v>136</v>
      </c>
      <c r="AA28" s="23" t="s">
        <v>66</v>
      </c>
      <c r="AB28" s="23" t="s">
        <v>137</v>
      </c>
      <c r="AC28" s="31" t="s">
        <v>138</v>
      </c>
      <c r="AD28" s="23" t="s">
        <v>82</v>
      </c>
      <c r="AE28" s="23" t="s">
        <v>139</v>
      </c>
      <c r="AF28" s="23" t="s">
        <v>125</v>
      </c>
      <c r="AG28" s="23" t="s">
        <v>140</v>
      </c>
      <c r="AH28" s="23" t="s">
        <v>141</v>
      </c>
      <c r="AI28" s="17">
        <f t="shared" si="75"/>
        <v>104.1</v>
      </c>
      <c r="AJ28" s="17">
        <f t="shared" si="75"/>
        <v>104.1</v>
      </c>
      <c r="AK28" s="17">
        <v>0</v>
      </c>
      <c r="AL28" s="17">
        <v>0</v>
      </c>
      <c r="AM28" s="17">
        <v>66.7</v>
      </c>
      <c r="AN28" s="17">
        <v>66.7</v>
      </c>
      <c r="AO28" s="17">
        <v>0</v>
      </c>
      <c r="AP28" s="17">
        <v>0</v>
      </c>
      <c r="AQ28" s="17">
        <f>SUM(104.1-66.7)</f>
        <v>37.399999999999991</v>
      </c>
      <c r="AR28" s="17">
        <f>SUM(104.1-66.7)</f>
        <v>37.399999999999991</v>
      </c>
      <c r="AS28" s="17">
        <f t="shared" si="52"/>
        <v>77.2</v>
      </c>
      <c r="AT28" s="17">
        <v>0</v>
      </c>
      <c r="AU28" s="17">
        <v>0</v>
      </c>
      <c r="AV28" s="17">
        <v>0</v>
      </c>
      <c r="AW28" s="17">
        <f>SUM(139.9-62.7)</f>
        <v>77.2</v>
      </c>
      <c r="AX28" s="17">
        <f t="shared" si="76"/>
        <v>77.7</v>
      </c>
      <c r="AY28" s="17">
        <v>0</v>
      </c>
      <c r="AZ28" s="17">
        <v>0</v>
      </c>
      <c r="BA28" s="17"/>
      <c r="BB28" s="17">
        <f>SUM(50.5+27.2)</f>
        <v>77.7</v>
      </c>
      <c r="BC28" s="17">
        <f t="shared" si="77"/>
        <v>78.3</v>
      </c>
      <c r="BD28" s="17">
        <v>0</v>
      </c>
      <c r="BE28" s="17">
        <v>0</v>
      </c>
      <c r="BF28" s="17">
        <v>0</v>
      </c>
      <c r="BG28" s="17">
        <f>SUM(51.1+27.2)</f>
        <v>78.3</v>
      </c>
      <c r="BH28" s="17">
        <f t="shared" si="78"/>
        <v>104.1</v>
      </c>
      <c r="BI28" s="17">
        <f t="shared" si="78"/>
        <v>104.1</v>
      </c>
      <c r="BJ28" s="17">
        <v>0</v>
      </c>
      <c r="BK28" s="17">
        <v>0</v>
      </c>
      <c r="BL28" s="17">
        <v>66.7</v>
      </c>
      <c r="BM28" s="17">
        <v>66.7</v>
      </c>
      <c r="BN28" s="17">
        <v>0</v>
      </c>
      <c r="BO28" s="17">
        <v>0</v>
      </c>
      <c r="BP28" s="17">
        <f>SUM(104.1-66.7)</f>
        <v>37.399999999999991</v>
      </c>
      <c r="BQ28" s="17">
        <f>SUM(104.1-66.7)</f>
        <v>37.399999999999991</v>
      </c>
      <c r="BR28" s="17">
        <f t="shared" si="58"/>
        <v>77.2</v>
      </c>
      <c r="BS28" s="17">
        <v>0</v>
      </c>
      <c r="BT28" s="17">
        <v>0</v>
      </c>
      <c r="BU28" s="17">
        <v>0</v>
      </c>
      <c r="BV28" s="17">
        <f>SUM(139.9-62.7)</f>
        <v>77.2</v>
      </c>
      <c r="BW28" s="17">
        <f t="shared" si="60"/>
        <v>77.7</v>
      </c>
      <c r="BX28" s="17">
        <v>0</v>
      </c>
      <c r="BY28" s="17">
        <v>0</v>
      </c>
      <c r="BZ28" s="17"/>
      <c r="CA28" s="17">
        <f>SUM(50.5+27.2)</f>
        <v>77.7</v>
      </c>
      <c r="CB28" s="17">
        <f t="shared" si="79"/>
        <v>78.3</v>
      </c>
      <c r="CC28" s="17">
        <v>0</v>
      </c>
      <c r="CD28" s="17">
        <v>0</v>
      </c>
      <c r="CE28" s="17">
        <v>0</v>
      </c>
      <c r="CF28" s="17">
        <f>SUM(51.1+27.2)</f>
        <v>78.3</v>
      </c>
      <c r="CG28" s="32">
        <f t="shared" si="63"/>
        <v>104.1</v>
      </c>
      <c r="CH28" s="32">
        <f t="shared" si="80"/>
        <v>0</v>
      </c>
      <c r="CI28" s="32">
        <f t="shared" si="81"/>
        <v>66.7</v>
      </c>
      <c r="CJ28" s="32">
        <f t="shared" si="82"/>
        <v>0</v>
      </c>
      <c r="CK28" s="32">
        <f t="shared" si="83"/>
        <v>37.399999999999991</v>
      </c>
      <c r="CL28" s="32">
        <f t="shared" si="65"/>
        <v>77.2</v>
      </c>
      <c r="CM28" s="32">
        <f t="shared" si="84"/>
        <v>0</v>
      </c>
      <c r="CN28" s="32">
        <f t="shared" si="84"/>
        <v>0</v>
      </c>
      <c r="CO28" s="32">
        <f t="shared" si="84"/>
        <v>0</v>
      </c>
      <c r="CP28" s="32">
        <f t="shared" si="84"/>
        <v>77.2</v>
      </c>
      <c r="CQ28" s="32">
        <f t="shared" si="67"/>
        <v>77.7</v>
      </c>
      <c r="CR28" s="32">
        <f t="shared" si="85"/>
        <v>0</v>
      </c>
      <c r="CS28" s="32">
        <f t="shared" si="85"/>
        <v>0</v>
      </c>
      <c r="CT28" s="32">
        <f t="shared" si="85"/>
        <v>0</v>
      </c>
      <c r="CU28" s="32">
        <f t="shared" si="85"/>
        <v>77.7</v>
      </c>
      <c r="CV28" s="32">
        <f t="shared" si="69"/>
        <v>104.1</v>
      </c>
      <c r="CW28" s="32">
        <f t="shared" si="86"/>
        <v>0</v>
      </c>
      <c r="CX28" s="32">
        <f t="shared" si="87"/>
        <v>66.7</v>
      </c>
      <c r="CY28" s="32">
        <f t="shared" si="88"/>
        <v>0</v>
      </c>
      <c r="CZ28" s="32">
        <f t="shared" si="89"/>
        <v>37.399999999999991</v>
      </c>
      <c r="DA28" s="32">
        <f t="shared" si="71"/>
        <v>77.2</v>
      </c>
      <c r="DB28" s="32">
        <f t="shared" si="90"/>
        <v>0</v>
      </c>
      <c r="DC28" s="32">
        <f t="shared" si="90"/>
        <v>0</v>
      </c>
      <c r="DD28" s="32">
        <f t="shared" si="90"/>
        <v>0</v>
      </c>
      <c r="DE28" s="32">
        <f t="shared" si="90"/>
        <v>77.2</v>
      </c>
      <c r="DF28" s="32">
        <f t="shared" si="73"/>
        <v>77.7</v>
      </c>
      <c r="DG28" s="32">
        <f t="shared" si="91"/>
        <v>0</v>
      </c>
      <c r="DH28" s="32">
        <f t="shared" si="91"/>
        <v>0</v>
      </c>
      <c r="DI28" s="32">
        <f t="shared" si="91"/>
        <v>0</v>
      </c>
      <c r="DJ28" s="33">
        <f t="shared" si="91"/>
        <v>77.7</v>
      </c>
      <c r="DK28" s="34" t="s">
        <v>71</v>
      </c>
    </row>
    <row r="29" spans="1:115" ht="90.75" customHeight="1">
      <c r="A29" s="22" t="s">
        <v>142</v>
      </c>
      <c r="B29" s="23" t="s">
        <v>143</v>
      </c>
      <c r="C29" s="23" t="s">
        <v>62</v>
      </c>
      <c r="D29" s="23" t="s">
        <v>144</v>
      </c>
      <c r="E29" s="23" t="s">
        <v>64</v>
      </c>
      <c r="F29" s="23"/>
      <c r="G29" s="23"/>
      <c r="H29" s="23"/>
      <c r="I29" s="23"/>
      <c r="J29" s="23"/>
      <c r="K29" s="23"/>
      <c r="L29" s="23"/>
      <c r="M29" s="23"/>
      <c r="N29" s="23"/>
      <c r="O29" s="23"/>
      <c r="P29" s="23"/>
      <c r="Q29" s="23"/>
      <c r="R29" s="23"/>
      <c r="S29" s="23"/>
      <c r="T29" s="23"/>
      <c r="U29" s="23"/>
      <c r="V29" s="23"/>
      <c r="W29" s="23"/>
      <c r="X29" s="23"/>
      <c r="Y29" s="23"/>
      <c r="Z29" s="23"/>
      <c r="AA29" s="23"/>
      <c r="AB29" s="23"/>
      <c r="AC29" s="31" t="s">
        <v>145</v>
      </c>
      <c r="AD29" s="23" t="s">
        <v>66</v>
      </c>
      <c r="AE29" s="23" t="s">
        <v>146</v>
      </c>
      <c r="AF29" s="23" t="s">
        <v>147</v>
      </c>
      <c r="AG29" s="23" t="s">
        <v>85</v>
      </c>
      <c r="AH29" s="23" t="s">
        <v>86</v>
      </c>
      <c r="AI29" s="17">
        <f t="shared" si="75"/>
        <v>1313.6</v>
      </c>
      <c r="AJ29" s="17">
        <f t="shared" si="75"/>
        <v>1313.6</v>
      </c>
      <c r="AK29" s="17">
        <v>0</v>
      </c>
      <c r="AL29" s="17">
        <v>0</v>
      </c>
      <c r="AM29" s="17">
        <v>0</v>
      </c>
      <c r="AN29" s="17">
        <v>0</v>
      </c>
      <c r="AO29" s="17">
        <v>0</v>
      </c>
      <c r="AP29" s="17">
        <v>0</v>
      </c>
      <c r="AQ29" s="17">
        <v>1313.6</v>
      </c>
      <c r="AR29" s="17">
        <v>1313.6</v>
      </c>
      <c r="AS29" s="17">
        <f t="shared" si="52"/>
        <v>992.1</v>
      </c>
      <c r="AT29" s="17">
        <v>0</v>
      </c>
      <c r="AU29" s="17">
        <v>0</v>
      </c>
      <c r="AV29" s="17">
        <v>0</v>
      </c>
      <c r="AW29" s="17">
        <v>992.1</v>
      </c>
      <c r="AX29" s="17">
        <f t="shared" si="76"/>
        <v>1313.6</v>
      </c>
      <c r="AY29" s="17">
        <v>0</v>
      </c>
      <c r="AZ29" s="17">
        <v>0</v>
      </c>
      <c r="BA29" s="17"/>
      <c r="BB29" s="17">
        <v>1313.6</v>
      </c>
      <c r="BC29" s="17">
        <f t="shared" si="77"/>
        <v>1313.6</v>
      </c>
      <c r="BD29" s="17">
        <v>0</v>
      </c>
      <c r="BE29" s="17">
        <v>0</v>
      </c>
      <c r="BF29" s="17">
        <v>0</v>
      </c>
      <c r="BG29" s="17">
        <v>1313.6</v>
      </c>
      <c r="BH29" s="17">
        <f t="shared" si="78"/>
        <v>1313.6</v>
      </c>
      <c r="BI29" s="17">
        <f t="shared" si="78"/>
        <v>1313.6</v>
      </c>
      <c r="BJ29" s="17">
        <v>0</v>
      </c>
      <c r="BK29" s="17">
        <v>0</v>
      </c>
      <c r="BL29" s="17">
        <v>0</v>
      </c>
      <c r="BM29" s="17">
        <v>0</v>
      </c>
      <c r="BN29" s="17">
        <v>0</v>
      </c>
      <c r="BO29" s="17">
        <v>0</v>
      </c>
      <c r="BP29" s="17">
        <v>1313.6</v>
      </c>
      <c r="BQ29" s="17">
        <v>1313.6</v>
      </c>
      <c r="BR29" s="17">
        <f t="shared" si="58"/>
        <v>992.1</v>
      </c>
      <c r="BS29" s="17">
        <v>0</v>
      </c>
      <c r="BT29" s="17">
        <v>0</v>
      </c>
      <c r="BU29" s="17">
        <v>0</v>
      </c>
      <c r="BV29" s="17">
        <v>992.1</v>
      </c>
      <c r="BW29" s="17">
        <f t="shared" si="60"/>
        <v>1313.6</v>
      </c>
      <c r="BX29" s="17">
        <v>0</v>
      </c>
      <c r="BY29" s="17">
        <v>0</v>
      </c>
      <c r="BZ29" s="17"/>
      <c r="CA29" s="17">
        <v>1313.6</v>
      </c>
      <c r="CB29" s="17">
        <f t="shared" si="79"/>
        <v>1313.6</v>
      </c>
      <c r="CC29" s="17">
        <v>0</v>
      </c>
      <c r="CD29" s="17">
        <v>0</v>
      </c>
      <c r="CE29" s="17">
        <v>0</v>
      </c>
      <c r="CF29" s="17">
        <v>1313.6</v>
      </c>
      <c r="CG29" s="32">
        <f t="shared" si="63"/>
        <v>1313.6</v>
      </c>
      <c r="CH29" s="32">
        <f t="shared" si="80"/>
        <v>0</v>
      </c>
      <c r="CI29" s="32">
        <f t="shared" si="81"/>
        <v>0</v>
      </c>
      <c r="CJ29" s="32">
        <f t="shared" si="82"/>
        <v>0</v>
      </c>
      <c r="CK29" s="32">
        <f t="shared" si="83"/>
        <v>1313.6</v>
      </c>
      <c r="CL29" s="32">
        <f t="shared" si="65"/>
        <v>992.1</v>
      </c>
      <c r="CM29" s="32">
        <f t="shared" si="84"/>
        <v>0</v>
      </c>
      <c r="CN29" s="32">
        <f t="shared" si="84"/>
        <v>0</v>
      </c>
      <c r="CO29" s="32">
        <f t="shared" si="84"/>
        <v>0</v>
      </c>
      <c r="CP29" s="32">
        <f t="shared" si="84"/>
        <v>992.1</v>
      </c>
      <c r="CQ29" s="32">
        <f t="shared" si="67"/>
        <v>1313.6</v>
      </c>
      <c r="CR29" s="32">
        <f t="shared" si="85"/>
        <v>0</v>
      </c>
      <c r="CS29" s="32">
        <f t="shared" si="85"/>
        <v>0</v>
      </c>
      <c r="CT29" s="32">
        <f t="shared" si="85"/>
        <v>0</v>
      </c>
      <c r="CU29" s="32">
        <f t="shared" si="85"/>
        <v>1313.6</v>
      </c>
      <c r="CV29" s="32">
        <f t="shared" si="69"/>
        <v>1313.6</v>
      </c>
      <c r="CW29" s="32">
        <f t="shared" si="86"/>
        <v>0</v>
      </c>
      <c r="CX29" s="32">
        <f t="shared" si="87"/>
        <v>0</v>
      </c>
      <c r="CY29" s="32">
        <f t="shared" si="88"/>
        <v>0</v>
      </c>
      <c r="CZ29" s="32">
        <f t="shared" si="89"/>
        <v>1313.6</v>
      </c>
      <c r="DA29" s="32">
        <f t="shared" si="71"/>
        <v>992.1</v>
      </c>
      <c r="DB29" s="32">
        <f t="shared" si="90"/>
        <v>0</v>
      </c>
      <c r="DC29" s="32">
        <f t="shared" si="90"/>
        <v>0</v>
      </c>
      <c r="DD29" s="32">
        <f t="shared" si="90"/>
        <v>0</v>
      </c>
      <c r="DE29" s="32">
        <f t="shared" si="90"/>
        <v>992.1</v>
      </c>
      <c r="DF29" s="32">
        <f t="shared" si="73"/>
        <v>1313.6</v>
      </c>
      <c r="DG29" s="32">
        <f t="shared" si="91"/>
        <v>0</v>
      </c>
      <c r="DH29" s="32">
        <f t="shared" si="91"/>
        <v>0</v>
      </c>
      <c r="DI29" s="32">
        <f t="shared" si="91"/>
        <v>0</v>
      </c>
      <c r="DJ29" s="33">
        <f t="shared" si="91"/>
        <v>1313.6</v>
      </c>
      <c r="DK29" s="34" t="s">
        <v>148</v>
      </c>
    </row>
    <row r="30" spans="1:115" s="13" customFormat="1" ht="180" customHeight="1">
      <c r="A30" s="98" t="s">
        <v>149</v>
      </c>
      <c r="B30" s="94" t="s">
        <v>150</v>
      </c>
      <c r="C30" s="94" t="s">
        <v>151</v>
      </c>
      <c r="D30" s="94" t="s">
        <v>152</v>
      </c>
      <c r="E30" s="94" t="s">
        <v>153</v>
      </c>
      <c r="F30" s="23"/>
      <c r="G30" s="23"/>
      <c r="H30" s="23"/>
      <c r="I30" s="23"/>
      <c r="J30" s="23"/>
      <c r="K30" s="23"/>
      <c r="L30" s="23"/>
      <c r="M30" s="23"/>
      <c r="N30" s="23"/>
      <c r="O30" s="23"/>
      <c r="P30" s="23"/>
      <c r="Q30" s="23"/>
      <c r="R30" s="23"/>
      <c r="S30" s="23"/>
      <c r="T30" s="23"/>
      <c r="U30" s="23"/>
      <c r="V30" s="23"/>
      <c r="W30" s="23"/>
      <c r="X30" s="23"/>
      <c r="Y30" s="23"/>
      <c r="Z30" s="94" t="s">
        <v>154</v>
      </c>
      <c r="AA30" s="94" t="s">
        <v>66</v>
      </c>
      <c r="AB30" s="94" t="s">
        <v>155</v>
      </c>
      <c r="AC30" s="96" t="s">
        <v>156</v>
      </c>
      <c r="AD30" s="94" t="s">
        <v>157</v>
      </c>
      <c r="AE30" s="94" t="s">
        <v>158</v>
      </c>
      <c r="AF30" s="94" t="s">
        <v>159</v>
      </c>
      <c r="AG30" s="94" t="s">
        <v>160</v>
      </c>
      <c r="AH30" s="23" t="s">
        <v>161</v>
      </c>
      <c r="AI30" s="17">
        <f t="shared" si="75"/>
        <v>11283.6</v>
      </c>
      <c r="AJ30" s="17">
        <f t="shared" si="75"/>
        <v>11283.6</v>
      </c>
      <c r="AK30" s="17">
        <v>0</v>
      </c>
      <c r="AL30" s="17">
        <v>0</v>
      </c>
      <c r="AM30" s="17">
        <v>1099.2</v>
      </c>
      <c r="AN30" s="17">
        <v>1099.2</v>
      </c>
      <c r="AO30" s="17">
        <v>0</v>
      </c>
      <c r="AP30" s="17">
        <v>0</v>
      </c>
      <c r="AQ30" s="17">
        <f>SUM(11283.6-1099.2)</f>
        <v>10184.4</v>
      </c>
      <c r="AR30" s="17">
        <f>SUM(11283.6-1099.2)</f>
        <v>10184.4</v>
      </c>
      <c r="AS30" s="17">
        <f t="shared" si="52"/>
        <v>0</v>
      </c>
      <c r="AT30" s="17">
        <v>0</v>
      </c>
      <c r="AU30" s="17">
        <v>0</v>
      </c>
      <c r="AV30" s="17">
        <v>0</v>
      </c>
      <c r="AW30" s="17">
        <v>0</v>
      </c>
      <c r="AX30" s="17">
        <f t="shared" ref="AX30" si="92">SUM(AY30:BB30)</f>
        <v>0</v>
      </c>
      <c r="AY30" s="17">
        <v>0</v>
      </c>
      <c r="AZ30" s="17">
        <v>0</v>
      </c>
      <c r="BA30" s="17">
        <v>0</v>
      </c>
      <c r="BB30" s="17">
        <v>0</v>
      </c>
      <c r="BC30" s="17">
        <f t="shared" ref="BC30" si="93">SUM(BD30:BG30)</f>
        <v>0</v>
      </c>
      <c r="BD30" s="17">
        <v>0</v>
      </c>
      <c r="BE30" s="17">
        <v>0</v>
      </c>
      <c r="BF30" s="17">
        <v>0</v>
      </c>
      <c r="BG30" s="17">
        <v>0</v>
      </c>
      <c r="BH30" s="17">
        <f t="shared" si="78"/>
        <v>9832.1</v>
      </c>
      <c r="BI30" s="17">
        <f t="shared" si="78"/>
        <v>9832.1</v>
      </c>
      <c r="BJ30" s="17">
        <v>0</v>
      </c>
      <c r="BK30" s="17">
        <v>0</v>
      </c>
      <c r="BL30" s="17">
        <v>1099.2</v>
      </c>
      <c r="BM30" s="17">
        <v>1099.2</v>
      </c>
      <c r="BN30" s="17">
        <v>0</v>
      </c>
      <c r="BO30" s="17">
        <v>0</v>
      </c>
      <c r="BP30" s="17">
        <f>SUM(9832.1-1099.2)</f>
        <v>8732.9</v>
      </c>
      <c r="BQ30" s="17">
        <f>SUM(9832.1-1099.2)</f>
        <v>8732.9</v>
      </c>
      <c r="BR30" s="17">
        <f t="shared" si="58"/>
        <v>0</v>
      </c>
      <c r="BS30" s="17">
        <v>0</v>
      </c>
      <c r="BT30" s="17">
        <v>0</v>
      </c>
      <c r="BU30" s="17">
        <v>0</v>
      </c>
      <c r="BV30" s="17">
        <v>0</v>
      </c>
      <c r="BW30" s="17">
        <f t="shared" si="60"/>
        <v>0</v>
      </c>
      <c r="BX30" s="17">
        <v>0</v>
      </c>
      <c r="BY30" s="17">
        <v>0</v>
      </c>
      <c r="BZ30" s="17">
        <v>0</v>
      </c>
      <c r="CA30" s="17">
        <v>0</v>
      </c>
      <c r="CB30" s="17">
        <f t="shared" ref="CB30" si="94">SUM(CC30:CF30)</f>
        <v>0</v>
      </c>
      <c r="CC30" s="17">
        <v>0</v>
      </c>
      <c r="CD30" s="17">
        <v>0</v>
      </c>
      <c r="CE30" s="17">
        <v>0</v>
      </c>
      <c r="CF30" s="17">
        <v>0</v>
      </c>
      <c r="CG30" s="32">
        <f t="shared" si="63"/>
        <v>11283.6</v>
      </c>
      <c r="CH30" s="32">
        <f t="shared" si="80"/>
        <v>0</v>
      </c>
      <c r="CI30" s="32">
        <f t="shared" si="81"/>
        <v>1099.2</v>
      </c>
      <c r="CJ30" s="32">
        <f t="shared" si="82"/>
        <v>0</v>
      </c>
      <c r="CK30" s="32">
        <f t="shared" si="83"/>
        <v>10184.4</v>
      </c>
      <c r="CL30" s="32">
        <f t="shared" si="65"/>
        <v>0</v>
      </c>
      <c r="CM30" s="32">
        <f t="shared" si="84"/>
        <v>0</v>
      </c>
      <c r="CN30" s="32">
        <f t="shared" ref="CN30:CP30" si="95">SUM(AU30)</f>
        <v>0</v>
      </c>
      <c r="CO30" s="32">
        <f t="shared" si="95"/>
        <v>0</v>
      </c>
      <c r="CP30" s="32">
        <f t="shared" si="95"/>
        <v>0</v>
      </c>
      <c r="CQ30" s="32">
        <f t="shared" si="67"/>
        <v>0</v>
      </c>
      <c r="CR30" s="32">
        <f t="shared" si="85"/>
        <v>0</v>
      </c>
      <c r="CS30" s="32">
        <f t="shared" si="85"/>
        <v>0</v>
      </c>
      <c r="CT30" s="32">
        <f t="shared" si="85"/>
        <v>0</v>
      </c>
      <c r="CU30" s="32">
        <f t="shared" si="85"/>
        <v>0</v>
      </c>
      <c r="CV30" s="32">
        <f t="shared" si="69"/>
        <v>9832.1</v>
      </c>
      <c r="CW30" s="32">
        <f t="shared" si="86"/>
        <v>0</v>
      </c>
      <c r="CX30" s="32">
        <f t="shared" si="87"/>
        <v>1099.2</v>
      </c>
      <c r="CY30" s="32">
        <f t="shared" si="88"/>
        <v>0</v>
      </c>
      <c r="CZ30" s="32">
        <f t="shared" si="89"/>
        <v>8732.9</v>
      </c>
      <c r="DA30" s="32">
        <f t="shared" si="71"/>
        <v>0</v>
      </c>
      <c r="DB30" s="32">
        <f t="shared" si="90"/>
        <v>0</v>
      </c>
      <c r="DC30" s="32">
        <f t="shared" si="90"/>
        <v>0</v>
      </c>
      <c r="DD30" s="32">
        <f t="shared" si="90"/>
        <v>0</v>
      </c>
      <c r="DE30" s="32">
        <f t="shared" si="90"/>
        <v>0</v>
      </c>
      <c r="DF30" s="32">
        <f t="shared" si="73"/>
        <v>0</v>
      </c>
      <c r="DG30" s="32">
        <f t="shared" si="91"/>
        <v>0</v>
      </c>
      <c r="DH30" s="32">
        <f t="shared" si="91"/>
        <v>0</v>
      </c>
      <c r="DI30" s="32">
        <f t="shared" si="91"/>
        <v>0</v>
      </c>
      <c r="DJ30" s="33">
        <f t="shared" si="91"/>
        <v>0</v>
      </c>
      <c r="DK30" s="34" t="s">
        <v>162</v>
      </c>
    </row>
    <row r="31" spans="1:115" s="43" customFormat="1" ht="59.25" customHeight="1">
      <c r="A31" s="99"/>
      <c r="B31" s="95"/>
      <c r="C31" s="95"/>
      <c r="D31" s="95"/>
      <c r="E31" s="95"/>
      <c r="F31" s="36" t="s">
        <v>163</v>
      </c>
      <c r="G31" s="37" t="s">
        <v>164</v>
      </c>
      <c r="H31" s="37" t="s">
        <v>165</v>
      </c>
      <c r="I31" s="37" t="s">
        <v>166</v>
      </c>
      <c r="J31" s="38"/>
      <c r="K31" s="38"/>
      <c r="L31" s="38"/>
      <c r="M31" s="38"/>
      <c r="N31" s="38"/>
      <c r="O31" s="38"/>
      <c r="P31" s="38"/>
      <c r="Q31" s="38"/>
      <c r="R31" s="38"/>
      <c r="S31" s="38"/>
      <c r="T31" s="38"/>
      <c r="U31" s="38"/>
      <c r="V31" s="38"/>
      <c r="W31" s="38"/>
      <c r="X31" s="38"/>
      <c r="Y31" s="38"/>
      <c r="Z31" s="95"/>
      <c r="AA31" s="95"/>
      <c r="AB31" s="95"/>
      <c r="AC31" s="97"/>
      <c r="AD31" s="95"/>
      <c r="AE31" s="95"/>
      <c r="AF31" s="95"/>
      <c r="AG31" s="95"/>
      <c r="AH31" s="38"/>
      <c r="AI31" s="39">
        <f t="shared" si="75"/>
        <v>2225.4</v>
      </c>
      <c r="AJ31" s="39">
        <f t="shared" si="75"/>
        <v>2225.4</v>
      </c>
      <c r="AK31" s="39">
        <v>0</v>
      </c>
      <c r="AL31" s="39">
        <v>0</v>
      </c>
      <c r="AM31" s="39">
        <v>1099.2</v>
      </c>
      <c r="AN31" s="39">
        <v>1099.2</v>
      </c>
      <c r="AO31" s="39">
        <v>0</v>
      </c>
      <c r="AP31" s="39">
        <v>0</v>
      </c>
      <c r="AQ31" s="39">
        <v>1126.2</v>
      </c>
      <c r="AR31" s="39">
        <v>1126.2</v>
      </c>
      <c r="AS31" s="39">
        <f t="shared" ref="AS31" si="96">SUM(AT31:AW31)</f>
        <v>0</v>
      </c>
      <c r="AT31" s="39">
        <v>0</v>
      </c>
      <c r="AU31" s="39">
        <v>0</v>
      </c>
      <c r="AV31" s="39">
        <v>0</v>
      </c>
      <c r="AW31" s="39">
        <v>0</v>
      </c>
      <c r="AX31" s="39">
        <f t="shared" ref="AX31" si="97">SUM(AY31:BB31)</f>
        <v>0</v>
      </c>
      <c r="AY31" s="39">
        <v>0</v>
      </c>
      <c r="AZ31" s="39">
        <v>0</v>
      </c>
      <c r="BA31" s="39">
        <v>0</v>
      </c>
      <c r="BB31" s="39">
        <v>0</v>
      </c>
      <c r="BC31" s="39">
        <f t="shared" ref="BC31" si="98">SUM(BD31:BG31)</f>
        <v>0</v>
      </c>
      <c r="BD31" s="39">
        <v>0</v>
      </c>
      <c r="BE31" s="39">
        <v>0</v>
      </c>
      <c r="BF31" s="39">
        <v>0</v>
      </c>
      <c r="BG31" s="39">
        <v>0</v>
      </c>
      <c r="BH31" s="39">
        <f t="shared" si="78"/>
        <v>2225.4</v>
      </c>
      <c r="BI31" s="39">
        <f t="shared" si="78"/>
        <v>2225.4</v>
      </c>
      <c r="BJ31" s="39">
        <v>0</v>
      </c>
      <c r="BK31" s="39">
        <v>0</v>
      </c>
      <c r="BL31" s="39">
        <v>1099.2</v>
      </c>
      <c r="BM31" s="39">
        <v>1099.2</v>
      </c>
      <c r="BN31" s="39">
        <v>0</v>
      </c>
      <c r="BO31" s="39">
        <v>0</v>
      </c>
      <c r="BP31" s="39">
        <v>1126.2</v>
      </c>
      <c r="BQ31" s="39">
        <v>1126.2</v>
      </c>
      <c r="BR31" s="39">
        <f t="shared" ref="BR31" si="99">SUM(BS31:BV31)</f>
        <v>0</v>
      </c>
      <c r="BS31" s="39">
        <v>0</v>
      </c>
      <c r="BT31" s="39">
        <v>0</v>
      </c>
      <c r="BU31" s="39">
        <v>0</v>
      </c>
      <c r="BV31" s="39">
        <v>0</v>
      </c>
      <c r="BW31" s="39">
        <f t="shared" ref="BW31" si="100">SUM(BX31:CA31)</f>
        <v>0</v>
      </c>
      <c r="BX31" s="39">
        <v>0</v>
      </c>
      <c r="BY31" s="39">
        <v>0</v>
      </c>
      <c r="BZ31" s="39">
        <v>0</v>
      </c>
      <c r="CA31" s="39">
        <v>0</v>
      </c>
      <c r="CB31" s="39">
        <f t="shared" ref="CB31" si="101">SUM(CC31:CF31)</f>
        <v>0</v>
      </c>
      <c r="CC31" s="39">
        <v>0</v>
      </c>
      <c r="CD31" s="39">
        <v>0</v>
      </c>
      <c r="CE31" s="39">
        <v>0</v>
      </c>
      <c r="CF31" s="39">
        <v>0</v>
      </c>
      <c r="CG31" s="40">
        <f t="shared" ref="CG31" si="102">SUM(CH31:CK31)</f>
        <v>2225.4</v>
      </c>
      <c r="CH31" s="40">
        <f t="shared" si="80"/>
        <v>0</v>
      </c>
      <c r="CI31" s="40">
        <f t="shared" si="81"/>
        <v>1099.2</v>
      </c>
      <c r="CJ31" s="40">
        <f t="shared" si="82"/>
        <v>0</v>
      </c>
      <c r="CK31" s="40">
        <f t="shared" si="83"/>
        <v>1126.2</v>
      </c>
      <c r="CL31" s="40">
        <f t="shared" ref="CL31" si="103">SUM(CM31:CP31)</f>
        <v>0</v>
      </c>
      <c r="CM31" s="40">
        <f t="shared" ref="CM31" si="104">SUM(AT31)</f>
        <v>0</v>
      </c>
      <c r="CN31" s="40">
        <f t="shared" ref="CN31:CP31" si="105">SUM(AU31)</f>
        <v>0</v>
      </c>
      <c r="CO31" s="40">
        <f t="shared" si="105"/>
        <v>0</v>
      </c>
      <c r="CP31" s="40">
        <f t="shared" si="105"/>
        <v>0</v>
      </c>
      <c r="CQ31" s="40">
        <f t="shared" ref="CQ31" si="106">SUM(CR31:CU31)</f>
        <v>0</v>
      </c>
      <c r="CR31" s="40">
        <f t="shared" ref="CR31" si="107">SUM(AY31)</f>
        <v>0</v>
      </c>
      <c r="CS31" s="40">
        <f t="shared" si="85"/>
        <v>0</v>
      </c>
      <c r="CT31" s="40">
        <f t="shared" si="85"/>
        <v>0</v>
      </c>
      <c r="CU31" s="40">
        <f t="shared" si="85"/>
        <v>0</v>
      </c>
      <c r="CV31" s="40">
        <f t="shared" ref="CV31" si="108">SUM(CW31:CZ31)</f>
        <v>2225.4</v>
      </c>
      <c r="CW31" s="40">
        <f t="shared" ref="CW31" si="109">SUM(BK31)</f>
        <v>0</v>
      </c>
      <c r="CX31" s="40">
        <f t="shared" si="87"/>
        <v>1099.2</v>
      </c>
      <c r="CY31" s="40">
        <f t="shared" si="88"/>
        <v>0</v>
      </c>
      <c r="CZ31" s="40">
        <f t="shared" si="89"/>
        <v>1126.2</v>
      </c>
      <c r="DA31" s="40">
        <f t="shared" ref="DA31" si="110">SUM(DB31:DE31)</f>
        <v>0</v>
      </c>
      <c r="DB31" s="40">
        <f t="shared" ref="DB31" si="111">SUM(BS31)</f>
        <v>0</v>
      </c>
      <c r="DC31" s="40">
        <f t="shared" si="90"/>
        <v>0</v>
      </c>
      <c r="DD31" s="40">
        <f t="shared" si="90"/>
        <v>0</v>
      </c>
      <c r="DE31" s="40">
        <f t="shared" si="90"/>
        <v>0</v>
      </c>
      <c r="DF31" s="40">
        <f t="shared" ref="DF31" si="112">SUM(DG31:DJ31)</f>
        <v>0</v>
      </c>
      <c r="DG31" s="40">
        <f t="shared" ref="DG31" si="113">SUM(BX31)</f>
        <v>0</v>
      </c>
      <c r="DH31" s="40">
        <f t="shared" si="91"/>
        <v>0</v>
      </c>
      <c r="DI31" s="40">
        <f t="shared" si="91"/>
        <v>0</v>
      </c>
      <c r="DJ31" s="41">
        <f t="shared" si="91"/>
        <v>0</v>
      </c>
      <c r="DK31" s="42"/>
    </row>
    <row r="32" spans="1:115" ht="67.5">
      <c r="A32" s="22" t="s">
        <v>167</v>
      </c>
      <c r="B32" s="23" t="s">
        <v>168</v>
      </c>
      <c r="C32" s="23" t="s">
        <v>169</v>
      </c>
      <c r="D32" s="23" t="s">
        <v>170</v>
      </c>
      <c r="E32" s="23" t="s">
        <v>171</v>
      </c>
      <c r="F32" s="23"/>
      <c r="G32" s="23"/>
      <c r="H32" s="23"/>
      <c r="I32" s="23"/>
      <c r="J32" s="23"/>
      <c r="K32" s="23"/>
      <c r="L32" s="23"/>
      <c r="M32" s="23"/>
      <c r="N32" s="23"/>
      <c r="O32" s="23"/>
      <c r="P32" s="23"/>
      <c r="Q32" s="23"/>
      <c r="R32" s="23"/>
      <c r="S32" s="23"/>
      <c r="T32" s="23"/>
      <c r="U32" s="23"/>
      <c r="V32" s="23"/>
      <c r="W32" s="23" t="s">
        <v>172</v>
      </c>
      <c r="X32" s="23" t="s">
        <v>66</v>
      </c>
      <c r="Y32" s="23" t="s">
        <v>173</v>
      </c>
      <c r="Z32" s="23"/>
      <c r="AA32" s="23"/>
      <c r="AB32" s="23"/>
      <c r="AC32" s="31" t="s">
        <v>174</v>
      </c>
      <c r="AD32" s="23" t="s">
        <v>175</v>
      </c>
      <c r="AE32" s="23" t="s">
        <v>176</v>
      </c>
      <c r="AF32" s="23" t="s">
        <v>127</v>
      </c>
      <c r="AG32" s="23" t="s">
        <v>177</v>
      </c>
      <c r="AH32" s="23" t="s">
        <v>161</v>
      </c>
      <c r="AI32" s="17">
        <f t="shared" si="75"/>
        <v>3595</v>
      </c>
      <c r="AJ32" s="17">
        <f t="shared" si="75"/>
        <v>19.100000000000001</v>
      </c>
      <c r="AK32" s="17">
        <v>0</v>
      </c>
      <c r="AL32" s="17">
        <v>0</v>
      </c>
      <c r="AM32" s="17">
        <v>0</v>
      </c>
      <c r="AN32" s="17">
        <v>0</v>
      </c>
      <c r="AO32" s="17">
        <v>0</v>
      </c>
      <c r="AP32" s="17">
        <v>0</v>
      </c>
      <c r="AQ32" s="17">
        <f>SUM(19.1+3575.9)</f>
        <v>3595</v>
      </c>
      <c r="AR32" s="17">
        <v>19.100000000000001</v>
      </c>
      <c r="AS32" s="17">
        <f t="shared" si="52"/>
        <v>0</v>
      </c>
      <c r="AT32" s="17">
        <v>0</v>
      </c>
      <c r="AU32" s="17">
        <v>0</v>
      </c>
      <c r="AV32" s="17">
        <v>0</v>
      </c>
      <c r="AW32" s="17">
        <v>0</v>
      </c>
      <c r="AX32" s="17">
        <f t="shared" ref="AX32:AX39" si="114">SUM(AY32:BB32)</f>
        <v>0</v>
      </c>
      <c r="AY32" s="17">
        <v>0</v>
      </c>
      <c r="AZ32" s="17">
        <v>0</v>
      </c>
      <c r="BA32" s="17"/>
      <c r="BB32" s="17">
        <v>0</v>
      </c>
      <c r="BC32" s="17">
        <f t="shared" ref="BC32:BC39" si="115">SUM(BD32:BG32)</f>
        <v>0</v>
      </c>
      <c r="BD32" s="17">
        <v>0</v>
      </c>
      <c r="BE32" s="17">
        <v>0</v>
      </c>
      <c r="BF32" s="17">
        <v>0</v>
      </c>
      <c r="BG32" s="17">
        <v>0</v>
      </c>
      <c r="BH32" s="17">
        <f t="shared" si="78"/>
        <v>0</v>
      </c>
      <c r="BI32" s="17">
        <f t="shared" si="78"/>
        <v>0</v>
      </c>
      <c r="BJ32" s="17">
        <v>0</v>
      </c>
      <c r="BK32" s="17">
        <v>0</v>
      </c>
      <c r="BL32" s="17">
        <v>0</v>
      </c>
      <c r="BM32" s="17">
        <v>0</v>
      </c>
      <c r="BN32" s="17">
        <v>0</v>
      </c>
      <c r="BO32" s="17">
        <v>0</v>
      </c>
      <c r="BP32" s="17">
        <v>0</v>
      </c>
      <c r="BQ32" s="17">
        <v>0</v>
      </c>
      <c r="BR32" s="17">
        <f t="shared" si="58"/>
        <v>0</v>
      </c>
      <c r="BS32" s="17">
        <v>0</v>
      </c>
      <c r="BT32" s="17">
        <v>0</v>
      </c>
      <c r="BU32" s="17">
        <v>0</v>
      </c>
      <c r="BV32" s="17">
        <v>0</v>
      </c>
      <c r="BW32" s="17">
        <f t="shared" si="60"/>
        <v>0</v>
      </c>
      <c r="BX32" s="17">
        <v>0</v>
      </c>
      <c r="BY32" s="17">
        <v>0</v>
      </c>
      <c r="BZ32" s="17"/>
      <c r="CA32" s="17">
        <v>0</v>
      </c>
      <c r="CB32" s="17">
        <f t="shared" ref="CB32:CB39" si="116">SUM(CC32:CF32)</f>
        <v>0</v>
      </c>
      <c r="CC32" s="17">
        <v>0</v>
      </c>
      <c r="CD32" s="17">
        <v>0</v>
      </c>
      <c r="CE32" s="17">
        <v>0</v>
      </c>
      <c r="CF32" s="17">
        <v>0</v>
      </c>
      <c r="CG32" s="32">
        <f t="shared" si="63"/>
        <v>19.100000000000001</v>
      </c>
      <c r="CH32" s="32">
        <f t="shared" si="80"/>
        <v>0</v>
      </c>
      <c r="CI32" s="32">
        <f t="shared" si="81"/>
        <v>0</v>
      </c>
      <c r="CJ32" s="32">
        <f t="shared" si="82"/>
        <v>0</v>
      </c>
      <c r="CK32" s="32">
        <f t="shared" si="83"/>
        <v>19.100000000000001</v>
      </c>
      <c r="CL32" s="32">
        <f t="shared" si="65"/>
        <v>0</v>
      </c>
      <c r="CM32" s="32">
        <f t="shared" si="84"/>
        <v>0</v>
      </c>
      <c r="CN32" s="32">
        <f t="shared" si="84"/>
        <v>0</v>
      </c>
      <c r="CO32" s="32">
        <f t="shared" si="84"/>
        <v>0</v>
      </c>
      <c r="CP32" s="32">
        <f t="shared" si="84"/>
        <v>0</v>
      </c>
      <c r="CQ32" s="32">
        <f t="shared" si="67"/>
        <v>0</v>
      </c>
      <c r="CR32" s="32">
        <f t="shared" si="85"/>
        <v>0</v>
      </c>
      <c r="CS32" s="32">
        <f t="shared" si="85"/>
        <v>0</v>
      </c>
      <c r="CT32" s="32">
        <f t="shared" si="85"/>
        <v>0</v>
      </c>
      <c r="CU32" s="32">
        <f t="shared" si="85"/>
        <v>0</v>
      </c>
      <c r="CV32" s="32">
        <f t="shared" si="69"/>
        <v>0</v>
      </c>
      <c r="CW32" s="32">
        <f t="shared" si="86"/>
        <v>0</v>
      </c>
      <c r="CX32" s="32">
        <f t="shared" si="87"/>
        <v>0</v>
      </c>
      <c r="CY32" s="32">
        <f t="shared" si="88"/>
        <v>0</v>
      </c>
      <c r="CZ32" s="32">
        <f t="shared" si="89"/>
        <v>0</v>
      </c>
      <c r="DA32" s="32">
        <f t="shared" si="71"/>
        <v>0</v>
      </c>
      <c r="DB32" s="32">
        <f t="shared" si="90"/>
        <v>0</v>
      </c>
      <c r="DC32" s="32">
        <f t="shared" si="90"/>
        <v>0</v>
      </c>
      <c r="DD32" s="32">
        <f t="shared" si="90"/>
        <v>0</v>
      </c>
      <c r="DE32" s="32">
        <f t="shared" si="90"/>
        <v>0</v>
      </c>
      <c r="DF32" s="32">
        <f t="shared" si="73"/>
        <v>0</v>
      </c>
      <c r="DG32" s="32">
        <f t="shared" si="91"/>
        <v>0</v>
      </c>
      <c r="DH32" s="32">
        <f t="shared" si="91"/>
        <v>0</v>
      </c>
      <c r="DI32" s="32">
        <f t="shared" si="91"/>
        <v>0</v>
      </c>
      <c r="DJ32" s="33">
        <f t="shared" si="91"/>
        <v>0</v>
      </c>
      <c r="DK32" s="34" t="s">
        <v>71</v>
      </c>
    </row>
    <row r="33" spans="1:115" ht="67.5">
      <c r="A33" s="22" t="s">
        <v>178</v>
      </c>
      <c r="B33" s="23" t="s">
        <v>179</v>
      </c>
      <c r="C33" s="23" t="s">
        <v>169</v>
      </c>
      <c r="D33" s="23" t="s">
        <v>170</v>
      </c>
      <c r="E33" s="23" t="s">
        <v>171</v>
      </c>
      <c r="F33" s="23"/>
      <c r="G33" s="23"/>
      <c r="H33" s="23"/>
      <c r="I33" s="23"/>
      <c r="J33" s="23"/>
      <c r="K33" s="23"/>
      <c r="L33" s="23"/>
      <c r="M33" s="23"/>
      <c r="N33" s="23"/>
      <c r="O33" s="23"/>
      <c r="P33" s="23"/>
      <c r="Q33" s="23"/>
      <c r="R33" s="23"/>
      <c r="S33" s="23"/>
      <c r="T33" s="23"/>
      <c r="U33" s="23"/>
      <c r="V33" s="23"/>
      <c r="W33" s="23" t="s">
        <v>172</v>
      </c>
      <c r="X33" s="23" t="s">
        <v>66</v>
      </c>
      <c r="Y33" s="23" t="s">
        <v>173</v>
      </c>
      <c r="Z33" s="23"/>
      <c r="AA33" s="23"/>
      <c r="AB33" s="23"/>
      <c r="AC33" s="31" t="s">
        <v>174</v>
      </c>
      <c r="AD33" s="23" t="s">
        <v>175</v>
      </c>
      <c r="AE33" s="23" t="s">
        <v>176</v>
      </c>
      <c r="AF33" s="23" t="s">
        <v>127</v>
      </c>
      <c r="AG33" s="23" t="s">
        <v>177</v>
      </c>
      <c r="AH33" s="23" t="s">
        <v>161</v>
      </c>
      <c r="AI33" s="17">
        <f t="shared" si="75"/>
        <v>140</v>
      </c>
      <c r="AJ33" s="17">
        <f t="shared" si="75"/>
        <v>140</v>
      </c>
      <c r="AK33" s="17">
        <v>0</v>
      </c>
      <c r="AL33" s="17">
        <v>0</v>
      </c>
      <c r="AM33" s="17">
        <v>0</v>
      </c>
      <c r="AN33" s="17">
        <v>0</v>
      </c>
      <c r="AO33" s="17">
        <v>0</v>
      </c>
      <c r="AP33" s="17">
        <v>0</v>
      </c>
      <c r="AQ33" s="17">
        <v>140</v>
      </c>
      <c r="AR33" s="17">
        <v>140</v>
      </c>
      <c r="AS33" s="17">
        <f t="shared" si="52"/>
        <v>40</v>
      </c>
      <c r="AT33" s="17">
        <v>0</v>
      </c>
      <c r="AU33" s="17">
        <v>0</v>
      </c>
      <c r="AV33" s="17">
        <v>0</v>
      </c>
      <c r="AW33" s="17">
        <v>40</v>
      </c>
      <c r="AX33" s="17">
        <f t="shared" si="114"/>
        <v>40.4</v>
      </c>
      <c r="AY33" s="17">
        <v>0</v>
      </c>
      <c r="AZ33" s="17">
        <v>0</v>
      </c>
      <c r="BA33" s="17"/>
      <c r="BB33" s="17">
        <v>40.4</v>
      </c>
      <c r="BC33" s="17">
        <f t="shared" si="115"/>
        <v>40.9</v>
      </c>
      <c r="BD33" s="17">
        <v>0</v>
      </c>
      <c r="BE33" s="17">
        <v>0</v>
      </c>
      <c r="BF33" s="17">
        <v>0</v>
      </c>
      <c r="BG33" s="17">
        <v>40.9</v>
      </c>
      <c r="BH33" s="17">
        <f t="shared" si="78"/>
        <v>140</v>
      </c>
      <c r="BI33" s="17">
        <f t="shared" si="78"/>
        <v>140</v>
      </c>
      <c r="BJ33" s="17">
        <v>0</v>
      </c>
      <c r="BK33" s="17">
        <v>0</v>
      </c>
      <c r="BL33" s="17">
        <v>0</v>
      </c>
      <c r="BM33" s="17">
        <v>0</v>
      </c>
      <c r="BN33" s="17">
        <v>0</v>
      </c>
      <c r="BO33" s="17">
        <v>0</v>
      </c>
      <c r="BP33" s="17">
        <v>140</v>
      </c>
      <c r="BQ33" s="17">
        <v>140</v>
      </c>
      <c r="BR33" s="17">
        <f t="shared" si="58"/>
        <v>40</v>
      </c>
      <c r="BS33" s="17">
        <v>0</v>
      </c>
      <c r="BT33" s="17">
        <v>0</v>
      </c>
      <c r="BU33" s="17">
        <v>0</v>
      </c>
      <c r="BV33" s="17">
        <v>40</v>
      </c>
      <c r="BW33" s="17">
        <f t="shared" si="60"/>
        <v>40.4</v>
      </c>
      <c r="BX33" s="17">
        <v>0</v>
      </c>
      <c r="BY33" s="17">
        <v>0</v>
      </c>
      <c r="BZ33" s="17"/>
      <c r="CA33" s="17">
        <v>40.4</v>
      </c>
      <c r="CB33" s="17">
        <f t="shared" si="116"/>
        <v>40.9</v>
      </c>
      <c r="CC33" s="17">
        <v>0</v>
      </c>
      <c r="CD33" s="17">
        <v>0</v>
      </c>
      <c r="CE33" s="17">
        <v>0</v>
      </c>
      <c r="CF33" s="17">
        <v>40.9</v>
      </c>
      <c r="CG33" s="32">
        <f t="shared" si="63"/>
        <v>140</v>
      </c>
      <c r="CH33" s="32">
        <f t="shared" si="80"/>
        <v>0</v>
      </c>
      <c r="CI33" s="32">
        <f t="shared" si="81"/>
        <v>0</v>
      </c>
      <c r="CJ33" s="32">
        <f t="shared" si="82"/>
        <v>0</v>
      </c>
      <c r="CK33" s="32">
        <f t="shared" si="83"/>
        <v>140</v>
      </c>
      <c r="CL33" s="32">
        <f t="shared" si="65"/>
        <v>40</v>
      </c>
      <c r="CM33" s="32">
        <f t="shared" si="84"/>
        <v>0</v>
      </c>
      <c r="CN33" s="32">
        <f t="shared" si="84"/>
        <v>0</v>
      </c>
      <c r="CO33" s="32">
        <f t="shared" si="84"/>
        <v>0</v>
      </c>
      <c r="CP33" s="32">
        <f t="shared" si="84"/>
        <v>40</v>
      </c>
      <c r="CQ33" s="32">
        <f t="shared" si="67"/>
        <v>40.4</v>
      </c>
      <c r="CR33" s="32">
        <f t="shared" si="85"/>
        <v>0</v>
      </c>
      <c r="CS33" s="32">
        <f t="shared" si="85"/>
        <v>0</v>
      </c>
      <c r="CT33" s="32">
        <f t="shared" si="85"/>
        <v>0</v>
      </c>
      <c r="CU33" s="32">
        <f t="shared" si="85"/>
        <v>40.4</v>
      </c>
      <c r="CV33" s="32">
        <f t="shared" si="69"/>
        <v>140</v>
      </c>
      <c r="CW33" s="32">
        <f t="shared" si="86"/>
        <v>0</v>
      </c>
      <c r="CX33" s="32">
        <f t="shared" si="87"/>
        <v>0</v>
      </c>
      <c r="CY33" s="32">
        <f t="shared" si="88"/>
        <v>0</v>
      </c>
      <c r="CZ33" s="32">
        <f t="shared" si="89"/>
        <v>140</v>
      </c>
      <c r="DA33" s="32">
        <f t="shared" si="71"/>
        <v>40</v>
      </c>
      <c r="DB33" s="32">
        <f t="shared" si="90"/>
        <v>0</v>
      </c>
      <c r="DC33" s="32">
        <f t="shared" si="90"/>
        <v>0</v>
      </c>
      <c r="DD33" s="32">
        <f t="shared" si="90"/>
        <v>0</v>
      </c>
      <c r="DE33" s="32">
        <f t="shared" si="90"/>
        <v>40</v>
      </c>
      <c r="DF33" s="32">
        <f t="shared" si="73"/>
        <v>40.4</v>
      </c>
      <c r="DG33" s="32">
        <f t="shared" si="91"/>
        <v>0</v>
      </c>
      <c r="DH33" s="32">
        <f t="shared" si="91"/>
        <v>0</v>
      </c>
      <c r="DI33" s="32">
        <f t="shared" si="91"/>
        <v>0</v>
      </c>
      <c r="DJ33" s="33">
        <f t="shared" si="91"/>
        <v>40.4</v>
      </c>
      <c r="DK33" s="34" t="s">
        <v>71</v>
      </c>
    </row>
    <row r="34" spans="1:115" ht="67.5">
      <c r="A34" s="22" t="s">
        <v>180</v>
      </c>
      <c r="B34" s="23" t="s">
        <v>181</v>
      </c>
      <c r="C34" s="23" t="s">
        <v>182</v>
      </c>
      <c r="D34" s="23" t="s">
        <v>183</v>
      </c>
      <c r="E34" s="23" t="s">
        <v>184</v>
      </c>
      <c r="F34" s="23"/>
      <c r="G34" s="23"/>
      <c r="H34" s="23"/>
      <c r="I34" s="23"/>
      <c r="J34" s="23"/>
      <c r="K34" s="23"/>
      <c r="L34" s="23"/>
      <c r="M34" s="23"/>
      <c r="N34" s="23"/>
      <c r="O34" s="23"/>
      <c r="P34" s="23"/>
      <c r="Q34" s="23"/>
      <c r="R34" s="23"/>
      <c r="S34" s="23"/>
      <c r="T34" s="23"/>
      <c r="U34" s="23"/>
      <c r="V34" s="23"/>
      <c r="W34" s="23" t="s">
        <v>185</v>
      </c>
      <c r="X34" s="23" t="s">
        <v>66</v>
      </c>
      <c r="Y34" s="23" t="s">
        <v>186</v>
      </c>
      <c r="Z34" s="31" t="s">
        <v>187</v>
      </c>
      <c r="AA34" s="23" t="s">
        <v>66</v>
      </c>
      <c r="AB34" s="23" t="s">
        <v>188</v>
      </c>
      <c r="AC34" s="31" t="s">
        <v>189</v>
      </c>
      <c r="AD34" s="23" t="s">
        <v>190</v>
      </c>
      <c r="AE34" s="23" t="s">
        <v>191</v>
      </c>
      <c r="AF34" s="23" t="s">
        <v>84</v>
      </c>
      <c r="AG34" s="23" t="s">
        <v>140</v>
      </c>
      <c r="AH34" s="23" t="s">
        <v>141</v>
      </c>
      <c r="AI34" s="17">
        <f t="shared" si="75"/>
        <v>7621.9</v>
      </c>
      <c r="AJ34" s="17">
        <f t="shared" si="75"/>
        <v>7621.9</v>
      </c>
      <c r="AK34" s="17">
        <v>0</v>
      </c>
      <c r="AL34" s="17">
        <v>0</v>
      </c>
      <c r="AM34" s="17">
        <v>554.5</v>
      </c>
      <c r="AN34" s="17">
        <v>554.5</v>
      </c>
      <c r="AO34" s="17">
        <v>0</v>
      </c>
      <c r="AP34" s="17">
        <v>0</v>
      </c>
      <c r="AQ34" s="17">
        <f>SUM(7621.9-554.5)</f>
        <v>7067.4</v>
      </c>
      <c r="AR34" s="17">
        <f>SUM(7621.9-554.5)</f>
        <v>7067.4</v>
      </c>
      <c r="AS34" s="17">
        <f t="shared" si="52"/>
        <v>2986.5</v>
      </c>
      <c r="AT34" s="17">
        <v>0</v>
      </c>
      <c r="AU34" s="17">
        <v>0</v>
      </c>
      <c r="AV34" s="17">
        <v>0</v>
      </c>
      <c r="AW34" s="17">
        <v>2986.5</v>
      </c>
      <c r="AX34" s="17">
        <f t="shared" si="114"/>
        <v>3620.2</v>
      </c>
      <c r="AY34" s="17">
        <v>0</v>
      </c>
      <c r="AZ34" s="17">
        <v>0</v>
      </c>
      <c r="BA34" s="17"/>
      <c r="BB34" s="17">
        <v>3620.2</v>
      </c>
      <c r="BC34" s="17">
        <f t="shared" si="115"/>
        <v>3694.1</v>
      </c>
      <c r="BD34" s="17">
        <v>0</v>
      </c>
      <c r="BE34" s="17">
        <v>0</v>
      </c>
      <c r="BF34" s="17">
        <v>0</v>
      </c>
      <c r="BG34" s="17">
        <v>3694.1</v>
      </c>
      <c r="BH34" s="17">
        <f t="shared" si="78"/>
        <v>3005.1</v>
      </c>
      <c r="BI34" s="17">
        <f t="shared" si="78"/>
        <v>3005.1</v>
      </c>
      <c r="BJ34" s="17">
        <v>0</v>
      </c>
      <c r="BK34" s="17">
        <v>0</v>
      </c>
      <c r="BL34" s="17">
        <v>379.2</v>
      </c>
      <c r="BM34" s="17">
        <v>379.2</v>
      </c>
      <c r="BN34" s="17">
        <v>0</v>
      </c>
      <c r="BO34" s="17">
        <v>0</v>
      </c>
      <c r="BP34" s="17">
        <f>SUM(3005.1-379.2)</f>
        <v>2625.9</v>
      </c>
      <c r="BQ34" s="17">
        <f>SUM(3005.1-379.2)</f>
        <v>2625.9</v>
      </c>
      <c r="BR34" s="17">
        <f t="shared" si="58"/>
        <v>2986.5</v>
      </c>
      <c r="BS34" s="17">
        <v>0</v>
      </c>
      <c r="BT34" s="17">
        <v>0</v>
      </c>
      <c r="BU34" s="17">
        <v>0</v>
      </c>
      <c r="BV34" s="17">
        <v>2986.5</v>
      </c>
      <c r="BW34" s="17">
        <f t="shared" si="60"/>
        <v>3620.2</v>
      </c>
      <c r="BX34" s="17">
        <v>0</v>
      </c>
      <c r="BY34" s="17">
        <v>0</v>
      </c>
      <c r="BZ34" s="17"/>
      <c r="CA34" s="17">
        <v>3620.2</v>
      </c>
      <c r="CB34" s="17">
        <f t="shared" si="116"/>
        <v>3694.1</v>
      </c>
      <c r="CC34" s="17">
        <v>0</v>
      </c>
      <c r="CD34" s="17">
        <v>0</v>
      </c>
      <c r="CE34" s="17">
        <v>0</v>
      </c>
      <c r="CF34" s="17">
        <v>3694.1</v>
      </c>
      <c r="CG34" s="32">
        <f t="shared" si="63"/>
        <v>7621.9</v>
      </c>
      <c r="CH34" s="32">
        <f t="shared" si="80"/>
        <v>0</v>
      </c>
      <c r="CI34" s="32">
        <f t="shared" si="81"/>
        <v>554.5</v>
      </c>
      <c r="CJ34" s="32">
        <f t="shared" si="82"/>
        <v>0</v>
      </c>
      <c r="CK34" s="32">
        <f t="shared" si="83"/>
        <v>7067.4</v>
      </c>
      <c r="CL34" s="32">
        <f t="shared" si="65"/>
        <v>2986.5</v>
      </c>
      <c r="CM34" s="32">
        <f t="shared" si="84"/>
        <v>0</v>
      </c>
      <c r="CN34" s="32">
        <f t="shared" si="84"/>
        <v>0</v>
      </c>
      <c r="CO34" s="32">
        <f t="shared" si="84"/>
        <v>0</v>
      </c>
      <c r="CP34" s="32">
        <f t="shared" si="84"/>
        <v>2986.5</v>
      </c>
      <c r="CQ34" s="32">
        <f t="shared" si="67"/>
        <v>3620.2</v>
      </c>
      <c r="CR34" s="32">
        <f t="shared" si="85"/>
        <v>0</v>
      </c>
      <c r="CS34" s="32">
        <f t="shared" si="85"/>
        <v>0</v>
      </c>
      <c r="CT34" s="32">
        <f t="shared" si="85"/>
        <v>0</v>
      </c>
      <c r="CU34" s="32">
        <f t="shared" si="85"/>
        <v>3620.2</v>
      </c>
      <c r="CV34" s="32">
        <f t="shared" si="69"/>
        <v>3005.1</v>
      </c>
      <c r="CW34" s="32">
        <f t="shared" si="86"/>
        <v>0</v>
      </c>
      <c r="CX34" s="32">
        <f t="shared" si="87"/>
        <v>379.2</v>
      </c>
      <c r="CY34" s="32">
        <f t="shared" si="88"/>
        <v>0</v>
      </c>
      <c r="CZ34" s="32">
        <f t="shared" si="89"/>
        <v>2625.9</v>
      </c>
      <c r="DA34" s="32">
        <f t="shared" si="71"/>
        <v>2986.5</v>
      </c>
      <c r="DB34" s="32">
        <f t="shared" si="90"/>
        <v>0</v>
      </c>
      <c r="DC34" s="32">
        <f t="shared" si="90"/>
        <v>0</v>
      </c>
      <c r="DD34" s="32">
        <f t="shared" si="90"/>
        <v>0</v>
      </c>
      <c r="DE34" s="32">
        <f t="shared" si="90"/>
        <v>2986.5</v>
      </c>
      <c r="DF34" s="32">
        <f t="shared" si="73"/>
        <v>3620.2</v>
      </c>
      <c r="DG34" s="32">
        <f t="shared" si="91"/>
        <v>0</v>
      </c>
      <c r="DH34" s="32">
        <f t="shared" si="91"/>
        <v>0</v>
      </c>
      <c r="DI34" s="32">
        <f t="shared" si="91"/>
        <v>0</v>
      </c>
      <c r="DJ34" s="33">
        <f t="shared" si="91"/>
        <v>3620.2</v>
      </c>
      <c r="DK34" s="34" t="s">
        <v>71</v>
      </c>
    </row>
    <row r="35" spans="1:115" ht="90">
      <c r="A35" s="35" t="s">
        <v>192</v>
      </c>
      <c r="B35" s="23" t="s">
        <v>193</v>
      </c>
      <c r="C35" s="23" t="s">
        <v>62</v>
      </c>
      <c r="D35" s="23" t="s">
        <v>194</v>
      </c>
      <c r="E35" s="23" t="s">
        <v>64</v>
      </c>
      <c r="F35" s="23"/>
      <c r="G35" s="23"/>
      <c r="H35" s="23"/>
      <c r="I35" s="23"/>
      <c r="J35" s="23"/>
      <c r="K35" s="23"/>
      <c r="L35" s="23"/>
      <c r="M35" s="23"/>
      <c r="N35" s="23"/>
      <c r="O35" s="23"/>
      <c r="P35" s="23"/>
      <c r="Q35" s="23"/>
      <c r="R35" s="23"/>
      <c r="S35" s="23"/>
      <c r="T35" s="23"/>
      <c r="U35" s="23"/>
      <c r="V35" s="23"/>
      <c r="W35" s="23"/>
      <c r="X35" s="23"/>
      <c r="Y35" s="23"/>
      <c r="Z35" s="23" t="s">
        <v>195</v>
      </c>
      <c r="AA35" s="23" t="s">
        <v>66</v>
      </c>
      <c r="AB35" s="23" t="s">
        <v>196</v>
      </c>
      <c r="AC35" s="31" t="s">
        <v>189</v>
      </c>
      <c r="AD35" s="23" t="s">
        <v>190</v>
      </c>
      <c r="AE35" s="23" t="s">
        <v>191</v>
      </c>
      <c r="AF35" s="23" t="s">
        <v>197</v>
      </c>
      <c r="AG35" s="23" t="s">
        <v>140</v>
      </c>
      <c r="AH35" s="23" t="s">
        <v>141</v>
      </c>
      <c r="AI35" s="17">
        <f t="shared" si="75"/>
        <v>21329.1</v>
      </c>
      <c r="AJ35" s="17">
        <f t="shared" si="75"/>
        <v>20992.400000000001</v>
      </c>
      <c r="AK35" s="17">
        <v>2912.5</v>
      </c>
      <c r="AL35" s="17">
        <v>2906</v>
      </c>
      <c r="AM35" s="17">
        <f>SUM(9587.5+195.3+158.5)</f>
        <v>9941.2999999999993</v>
      </c>
      <c r="AN35" s="17">
        <f>SUM(9566.3+195.3+158.5)</f>
        <v>9920.0999999999985</v>
      </c>
      <c r="AO35" s="17">
        <v>0</v>
      </c>
      <c r="AP35" s="17">
        <v>0</v>
      </c>
      <c r="AQ35" s="17">
        <f>SUM(21329.1-2912.5-9941.3)</f>
        <v>8475.2999999999993</v>
      </c>
      <c r="AR35" s="17">
        <f>SUM(20992.4-2906-9920.1)</f>
        <v>8166.3000000000011</v>
      </c>
      <c r="AS35" s="17">
        <f t="shared" si="52"/>
        <v>7289.5</v>
      </c>
      <c r="AT35" s="17">
        <v>0</v>
      </c>
      <c r="AU35" s="17">
        <v>340.4</v>
      </c>
      <c r="AV35" s="17">
        <v>0</v>
      </c>
      <c r="AW35" s="17">
        <f>SUM(7226.8+62.7)-340.4</f>
        <v>6949.1</v>
      </c>
      <c r="AX35" s="17">
        <f t="shared" si="114"/>
        <v>8057.8</v>
      </c>
      <c r="AY35" s="17">
        <v>0</v>
      </c>
      <c r="AZ35" s="17">
        <v>0</v>
      </c>
      <c r="BA35" s="17"/>
      <c r="BB35" s="17">
        <f>SUM(7995.1+62.7)</f>
        <v>8057.8</v>
      </c>
      <c r="BC35" s="17">
        <f t="shared" si="115"/>
        <v>8444.6</v>
      </c>
      <c r="BD35" s="17">
        <v>0</v>
      </c>
      <c r="BE35" s="17">
        <v>0</v>
      </c>
      <c r="BF35" s="17">
        <v>0</v>
      </c>
      <c r="BG35" s="17">
        <f>SUM(8381.9+62.7)</f>
        <v>8444.6</v>
      </c>
      <c r="BH35" s="17">
        <f t="shared" si="78"/>
        <v>20882.7</v>
      </c>
      <c r="BI35" s="17">
        <f t="shared" si="78"/>
        <v>20546</v>
      </c>
      <c r="BJ35" s="17">
        <v>2912.5</v>
      </c>
      <c r="BK35" s="17">
        <v>2906</v>
      </c>
      <c r="BL35" s="17">
        <f>SUM(9587.5+195.3)</f>
        <v>9782.7999999999993</v>
      </c>
      <c r="BM35" s="17">
        <f>SUM(9566.3+195.3)</f>
        <v>9761.5999999999985</v>
      </c>
      <c r="BN35" s="17">
        <v>0</v>
      </c>
      <c r="BO35" s="17">
        <v>0</v>
      </c>
      <c r="BP35" s="17">
        <f>SUM(20882.7-2912.5-9782.8)</f>
        <v>8187.4000000000015</v>
      </c>
      <c r="BQ35" s="17">
        <f>SUM(20546-2906-9761.6)</f>
        <v>7878.4</v>
      </c>
      <c r="BR35" s="17">
        <f t="shared" si="58"/>
        <v>7289.5</v>
      </c>
      <c r="BS35" s="17">
        <v>0</v>
      </c>
      <c r="BT35" s="17">
        <v>340.4</v>
      </c>
      <c r="BU35" s="17">
        <v>0</v>
      </c>
      <c r="BV35" s="17">
        <f>SUM(7226.8+62.7)-340.4</f>
        <v>6949.1</v>
      </c>
      <c r="BW35" s="17">
        <f t="shared" si="60"/>
        <v>8057.8</v>
      </c>
      <c r="BX35" s="17">
        <v>0</v>
      </c>
      <c r="BY35" s="17">
        <v>0</v>
      </c>
      <c r="BZ35" s="17"/>
      <c r="CA35" s="17">
        <f>SUM(7995.1+62.7)</f>
        <v>8057.8</v>
      </c>
      <c r="CB35" s="17">
        <f t="shared" si="116"/>
        <v>8444.6</v>
      </c>
      <c r="CC35" s="17">
        <v>0</v>
      </c>
      <c r="CD35" s="17">
        <v>0</v>
      </c>
      <c r="CE35" s="17">
        <v>0</v>
      </c>
      <c r="CF35" s="17">
        <f>SUM(8381.9+62.7)</f>
        <v>8444.6</v>
      </c>
      <c r="CG35" s="32">
        <f t="shared" si="63"/>
        <v>20992.400000000001</v>
      </c>
      <c r="CH35" s="32">
        <f t="shared" si="80"/>
        <v>2906</v>
      </c>
      <c r="CI35" s="32">
        <f t="shared" si="81"/>
        <v>9920.0999999999985</v>
      </c>
      <c r="CJ35" s="32">
        <f t="shared" si="82"/>
        <v>0</v>
      </c>
      <c r="CK35" s="32">
        <f t="shared" si="83"/>
        <v>8166.3000000000011</v>
      </c>
      <c r="CL35" s="32">
        <f t="shared" si="65"/>
        <v>7289.5</v>
      </c>
      <c r="CM35" s="32">
        <f t="shared" si="84"/>
        <v>0</v>
      </c>
      <c r="CN35" s="32">
        <f t="shared" si="84"/>
        <v>340.4</v>
      </c>
      <c r="CO35" s="32">
        <f t="shared" si="84"/>
        <v>0</v>
      </c>
      <c r="CP35" s="32">
        <f t="shared" si="84"/>
        <v>6949.1</v>
      </c>
      <c r="CQ35" s="32">
        <f t="shared" si="67"/>
        <v>8057.8</v>
      </c>
      <c r="CR35" s="32">
        <f t="shared" si="85"/>
        <v>0</v>
      </c>
      <c r="CS35" s="32">
        <f t="shared" si="85"/>
        <v>0</v>
      </c>
      <c r="CT35" s="32">
        <f t="shared" si="85"/>
        <v>0</v>
      </c>
      <c r="CU35" s="32">
        <f t="shared" si="85"/>
        <v>8057.8</v>
      </c>
      <c r="CV35" s="32">
        <f t="shared" si="69"/>
        <v>20546</v>
      </c>
      <c r="CW35" s="32">
        <f t="shared" si="86"/>
        <v>2906</v>
      </c>
      <c r="CX35" s="32">
        <f t="shared" si="87"/>
        <v>9761.5999999999985</v>
      </c>
      <c r="CY35" s="32">
        <f t="shared" si="88"/>
        <v>0</v>
      </c>
      <c r="CZ35" s="32">
        <f t="shared" si="89"/>
        <v>7878.4</v>
      </c>
      <c r="DA35" s="32">
        <f t="shared" si="71"/>
        <v>7289.5</v>
      </c>
      <c r="DB35" s="32">
        <f t="shared" si="90"/>
        <v>0</v>
      </c>
      <c r="DC35" s="32">
        <f t="shared" si="90"/>
        <v>340.4</v>
      </c>
      <c r="DD35" s="32">
        <f t="shared" si="90"/>
        <v>0</v>
      </c>
      <c r="DE35" s="32">
        <f t="shared" si="90"/>
        <v>6949.1</v>
      </c>
      <c r="DF35" s="32">
        <f t="shared" si="73"/>
        <v>8057.8</v>
      </c>
      <c r="DG35" s="32">
        <f t="shared" si="91"/>
        <v>0</v>
      </c>
      <c r="DH35" s="32">
        <f t="shared" si="91"/>
        <v>0</v>
      </c>
      <c r="DI35" s="32">
        <f t="shared" si="91"/>
        <v>0</v>
      </c>
      <c r="DJ35" s="33">
        <f t="shared" si="91"/>
        <v>8057.8</v>
      </c>
      <c r="DK35" s="34" t="s">
        <v>148</v>
      </c>
    </row>
    <row r="36" spans="1:115" ht="303.75">
      <c r="A36" s="35" t="s">
        <v>198</v>
      </c>
      <c r="B36" s="23" t="s">
        <v>199</v>
      </c>
      <c r="C36" s="23" t="s">
        <v>200</v>
      </c>
      <c r="D36" s="23" t="s">
        <v>201</v>
      </c>
      <c r="E36" s="23" t="s">
        <v>202</v>
      </c>
      <c r="F36" s="23"/>
      <c r="G36" s="23"/>
      <c r="H36" s="23"/>
      <c r="I36" s="23"/>
      <c r="J36" s="23"/>
      <c r="K36" s="23"/>
      <c r="L36" s="23"/>
      <c r="M36" s="23"/>
      <c r="N36" s="23"/>
      <c r="O36" s="23"/>
      <c r="P36" s="23"/>
      <c r="Q36" s="23"/>
      <c r="R36" s="23"/>
      <c r="S36" s="23"/>
      <c r="T36" s="23"/>
      <c r="U36" s="23"/>
      <c r="V36" s="23"/>
      <c r="W36" s="23" t="s">
        <v>203</v>
      </c>
      <c r="X36" s="23" t="s">
        <v>66</v>
      </c>
      <c r="Y36" s="23" t="s">
        <v>204</v>
      </c>
      <c r="Z36" s="23" t="s">
        <v>195</v>
      </c>
      <c r="AA36" s="23" t="s">
        <v>66</v>
      </c>
      <c r="AB36" s="23" t="s">
        <v>196</v>
      </c>
      <c r="AC36" s="31" t="s">
        <v>205</v>
      </c>
      <c r="AD36" s="23" t="s">
        <v>206</v>
      </c>
      <c r="AE36" s="23" t="s">
        <v>207</v>
      </c>
      <c r="AF36" s="23" t="s">
        <v>208</v>
      </c>
      <c r="AG36" s="23" t="s">
        <v>209</v>
      </c>
      <c r="AH36" s="23" t="s">
        <v>125</v>
      </c>
      <c r="AI36" s="17">
        <f t="shared" si="75"/>
        <v>810</v>
      </c>
      <c r="AJ36" s="17">
        <f t="shared" si="75"/>
        <v>0</v>
      </c>
      <c r="AK36" s="17">
        <v>0</v>
      </c>
      <c r="AL36" s="17">
        <v>0</v>
      </c>
      <c r="AM36" s="17">
        <v>0</v>
      </c>
      <c r="AN36" s="17">
        <v>0</v>
      </c>
      <c r="AO36" s="17">
        <v>0</v>
      </c>
      <c r="AP36" s="17">
        <v>0</v>
      </c>
      <c r="AQ36" s="17">
        <v>810</v>
      </c>
      <c r="AR36" s="17">
        <v>0</v>
      </c>
      <c r="AS36" s="17">
        <f t="shared" si="52"/>
        <v>1354.8</v>
      </c>
      <c r="AT36" s="17">
        <v>0</v>
      </c>
      <c r="AU36" s="17">
        <v>0</v>
      </c>
      <c r="AV36" s="17">
        <v>0</v>
      </c>
      <c r="AW36" s="17">
        <v>1354.8</v>
      </c>
      <c r="AX36" s="17">
        <f t="shared" si="114"/>
        <v>0</v>
      </c>
      <c r="AY36" s="17">
        <v>0</v>
      </c>
      <c r="AZ36" s="17">
        <v>0</v>
      </c>
      <c r="BA36" s="17"/>
      <c r="BB36" s="17">
        <v>0</v>
      </c>
      <c r="BC36" s="17">
        <f t="shared" si="115"/>
        <v>0</v>
      </c>
      <c r="BD36" s="17">
        <v>0</v>
      </c>
      <c r="BE36" s="17">
        <v>0</v>
      </c>
      <c r="BF36" s="17">
        <v>0</v>
      </c>
      <c r="BG36" s="17">
        <v>0</v>
      </c>
      <c r="BH36" s="17">
        <f t="shared" si="78"/>
        <v>810</v>
      </c>
      <c r="BI36" s="17">
        <f t="shared" si="78"/>
        <v>0</v>
      </c>
      <c r="BJ36" s="17">
        <v>0</v>
      </c>
      <c r="BK36" s="17">
        <v>0</v>
      </c>
      <c r="BL36" s="17">
        <v>0</v>
      </c>
      <c r="BM36" s="17">
        <v>0</v>
      </c>
      <c r="BN36" s="17">
        <v>0</v>
      </c>
      <c r="BO36" s="17">
        <v>0</v>
      </c>
      <c r="BP36" s="17">
        <v>810</v>
      </c>
      <c r="BQ36" s="17">
        <v>0</v>
      </c>
      <c r="BR36" s="17">
        <f t="shared" si="58"/>
        <v>1354.8</v>
      </c>
      <c r="BS36" s="17">
        <v>0</v>
      </c>
      <c r="BT36" s="17">
        <v>0</v>
      </c>
      <c r="BU36" s="17">
        <v>0</v>
      </c>
      <c r="BV36" s="17">
        <v>1354.8</v>
      </c>
      <c r="BW36" s="17">
        <f t="shared" si="60"/>
        <v>0</v>
      </c>
      <c r="BX36" s="17">
        <v>0</v>
      </c>
      <c r="BY36" s="17">
        <v>0</v>
      </c>
      <c r="BZ36" s="17"/>
      <c r="CA36" s="17">
        <v>0</v>
      </c>
      <c r="CB36" s="17">
        <f t="shared" si="116"/>
        <v>0</v>
      </c>
      <c r="CC36" s="17">
        <v>0</v>
      </c>
      <c r="CD36" s="17">
        <v>0</v>
      </c>
      <c r="CE36" s="17">
        <v>0</v>
      </c>
      <c r="CF36" s="17">
        <v>0</v>
      </c>
      <c r="CG36" s="32">
        <f t="shared" si="63"/>
        <v>0</v>
      </c>
      <c r="CH36" s="32">
        <f t="shared" si="80"/>
        <v>0</v>
      </c>
      <c r="CI36" s="32">
        <f t="shared" si="81"/>
        <v>0</v>
      </c>
      <c r="CJ36" s="32">
        <f t="shared" si="82"/>
        <v>0</v>
      </c>
      <c r="CK36" s="32">
        <f t="shared" si="83"/>
        <v>0</v>
      </c>
      <c r="CL36" s="32">
        <f t="shared" si="65"/>
        <v>1354.8</v>
      </c>
      <c r="CM36" s="32">
        <f t="shared" si="84"/>
        <v>0</v>
      </c>
      <c r="CN36" s="32">
        <f t="shared" si="84"/>
        <v>0</v>
      </c>
      <c r="CO36" s="32">
        <f t="shared" si="84"/>
        <v>0</v>
      </c>
      <c r="CP36" s="32">
        <f t="shared" si="84"/>
        <v>1354.8</v>
      </c>
      <c r="CQ36" s="32">
        <f t="shared" si="67"/>
        <v>0</v>
      </c>
      <c r="CR36" s="32">
        <f t="shared" si="85"/>
        <v>0</v>
      </c>
      <c r="CS36" s="32">
        <f t="shared" si="85"/>
        <v>0</v>
      </c>
      <c r="CT36" s="32">
        <f t="shared" si="85"/>
        <v>0</v>
      </c>
      <c r="CU36" s="32">
        <f t="shared" si="85"/>
        <v>0</v>
      </c>
      <c r="CV36" s="32">
        <f t="shared" si="69"/>
        <v>0</v>
      </c>
      <c r="CW36" s="32">
        <f t="shared" si="86"/>
        <v>0</v>
      </c>
      <c r="CX36" s="32">
        <f t="shared" si="87"/>
        <v>0</v>
      </c>
      <c r="CY36" s="32">
        <f t="shared" si="88"/>
        <v>0</v>
      </c>
      <c r="CZ36" s="32">
        <f t="shared" si="89"/>
        <v>0</v>
      </c>
      <c r="DA36" s="32">
        <f t="shared" si="71"/>
        <v>1354.8</v>
      </c>
      <c r="DB36" s="32">
        <f t="shared" si="90"/>
        <v>0</v>
      </c>
      <c r="DC36" s="32">
        <f t="shared" si="90"/>
        <v>0</v>
      </c>
      <c r="DD36" s="32">
        <f t="shared" si="90"/>
        <v>0</v>
      </c>
      <c r="DE36" s="32">
        <f t="shared" si="90"/>
        <v>1354.8</v>
      </c>
      <c r="DF36" s="32">
        <f t="shared" si="73"/>
        <v>0</v>
      </c>
      <c r="DG36" s="32">
        <f t="shared" si="91"/>
        <v>0</v>
      </c>
      <c r="DH36" s="32">
        <f t="shared" si="91"/>
        <v>0</v>
      </c>
      <c r="DI36" s="32">
        <f t="shared" si="91"/>
        <v>0</v>
      </c>
      <c r="DJ36" s="33">
        <f t="shared" si="91"/>
        <v>0</v>
      </c>
      <c r="DK36" s="34" t="s">
        <v>71</v>
      </c>
    </row>
    <row r="37" spans="1:115" ht="56.25">
      <c r="A37" s="22" t="s">
        <v>210</v>
      </c>
      <c r="B37" s="23" t="s">
        <v>211</v>
      </c>
      <c r="C37" s="23" t="s">
        <v>212</v>
      </c>
      <c r="D37" s="23" t="s">
        <v>213</v>
      </c>
      <c r="E37" s="23" t="s">
        <v>214</v>
      </c>
      <c r="F37" s="23"/>
      <c r="G37" s="23"/>
      <c r="H37" s="23"/>
      <c r="I37" s="23"/>
      <c r="J37" s="23"/>
      <c r="K37" s="23"/>
      <c r="L37" s="23"/>
      <c r="M37" s="23"/>
      <c r="N37" s="23"/>
      <c r="O37" s="23"/>
      <c r="P37" s="23"/>
      <c r="Q37" s="23"/>
      <c r="R37" s="23"/>
      <c r="S37" s="23"/>
      <c r="T37" s="23"/>
      <c r="U37" s="23"/>
      <c r="V37" s="23"/>
      <c r="W37" s="23"/>
      <c r="X37" s="23"/>
      <c r="Y37" s="23"/>
      <c r="Z37" s="23" t="s">
        <v>195</v>
      </c>
      <c r="AA37" s="23" t="s">
        <v>66</v>
      </c>
      <c r="AB37" s="23" t="s">
        <v>196</v>
      </c>
      <c r="AC37" s="31" t="s">
        <v>215</v>
      </c>
      <c r="AD37" s="23" t="s">
        <v>66</v>
      </c>
      <c r="AE37" s="23" t="s">
        <v>216</v>
      </c>
      <c r="AF37" s="23" t="s">
        <v>197</v>
      </c>
      <c r="AG37" s="23" t="s">
        <v>140</v>
      </c>
      <c r="AH37" s="23" t="s">
        <v>141</v>
      </c>
      <c r="AI37" s="17">
        <f t="shared" si="75"/>
        <v>100</v>
      </c>
      <c r="AJ37" s="17">
        <f t="shared" si="75"/>
        <v>100</v>
      </c>
      <c r="AK37" s="17">
        <v>0</v>
      </c>
      <c r="AL37" s="17">
        <v>0</v>
      </c>
      <c r="AM37" s="17">
        <v>0</v>
      </c>
      <c r="AN37" s="17">
        <v>0</v>
      </c>
      <c r="AO37" s="17">
        <v>0</v>
      </c>
      <c r="AP37" s="17">
        <v>0</v>
      </c>
      <c r="AQ37" s="17">
        <v>100</v>
      </c>
      <c r="AR37" s="17">
        <v>100</v>
      </c>
      <c r="AS37" s="17">
        <f t="shared" si="52"/>
        <v>100</v>
      </c>
      <c r="AT37" s="17">
        <v>0</v>
      </c>
      <c r="AU37" s="17">
        <v>0</v>
      </c>
      <c r="AV37" s="17">
        <v>0</v>
      </c>
      <c r="AW37" s="17">
        <v>100</v>
      </c>
      <c r="AX37" s="17">
        <f t="shared" si="114"/>
        <v>101.1</v>
      </c>
      <c r="AY37" s="17">
        <v>0</v>
      </c>
      <c r="AZ37" s="17">
        <v>0</v>
      </c>
      <c r="BA37" s="17"/>
      <c r="BB37" s="17">
        <v>101.1</v>
      </c>
      <c r="BC37" s="17">
        <f t="shared" si="115"/>
        <v>102.2</v>
      </c>
      <c r="BD37" s="17">
        <v>0</v>
      </c>
      <c r="BE37" s="17">
        <v>0</v>
      </c>
      <c r="BF37" s="17">
        <v>0</v>
      </c>
      <c r="BG37" s="17">
        <v>102.2</v>
      </c>
      <c r="BH37" s="17">
        <f t="shared" si="78"/>
        <v>100</v>
      </c>
      <c r="BI37" s="17">
        <f t="shared" si="78"/>
        <v>100</v>
      </c>
      <c r="BJ37" s="17">
        <v>0</v>
      </c>
      <c r="BK37" s="17">
        <v>0</v>
      </c>
      <c r="BL37" s="17">
        <v>0</v>
      </c>
      <c r="BM37" s="17">
        <v>0</v>
      </c>
      <c r="BN37" s="17">
        <v>0</v>
      </c>
      <c r="BO37" s="17">
        <v>0</v>
      </c>
      <c r="BP37" s="17">
        <v>100</v>
      </c>
      <c r="BQ37" s="17">
        <v>100</v>
      </c>
      <c r="BR37" s="17">
        <f t="shared" si="58"/>
        <v>100</v>
      </c>
      <c r="BS37" s="17">
        <v>0</v>
      </c>
      <c r="BT37" s="17">
        <v>0</v>
      </c>
      <c r="BU37" s="17">
        <v>0</v>
      </c>
      <c r="BV37" s="17">
        <v>100</v>
      </c>
      <c r="BW37" s="17">
        <f t="shared" si="60"/>
        <v>101.1</v>
      </c>
      <c r="BX37" s="17">
        <v>0</v>
      </c>
      <c r="BY37" s="17">
        <v>0</v>
      </c>
      <c r="BZ37" s="17"/>
      <c r="CA37" s="17">
        <v>101.1</v>
      </c>
      <c r="CB37" s="17">
        <f t="shared" si="116"/>
        <v>102.2</v>
      </c>
      <c r="CC37" s="17">
        <v>0</v>
      </c>
      <c r="CD37" s="17">
        <v>0</v>
      </c>
      <c r="CE37" s="17">
        <v>0</v>
      </c>
      <c r="CF37" s="17">
        <v>102.2</v>
      </c>
      <c r="CG37" s="32">
        <f t="shared" si="63"/>
        <v>100</v>
      </c>
      <c r="CH37" s="32">
        <f t="shared" si="80"/>
        <v>0</v>
      </c>
      <c r="CI37" s="32">
        <f t="shared" si="81"/>
        <v>0</v>
      </c>
      <c r="CJ37" s="32">
        <f t="shared" si="82"/>
        <v>0</v>
      </c>
      <c r="CK37" s="32">
        <f t="shared" si="83"/>
        <v>100</v>
      </c>
      <c r="CL37" s="32">
        <f t="shared" si="65"/>
        <v>100</v>
      </c>
      <c r="CM37" s="32">
        <f t="shared" si="84"/>
        <v>0</v>
      </c>
      <c r="CN37" s="32">
        <f t="shared" si="84"/>
        <v>0</v>
      </c>
      <c r="CO37" s="32">
        <f t="shared" si="84"/>
        <v>0</v>
      </c>
      <c r="CP37" s="32">
        <f t="shared" si="84"/>
        <v>100</v>
      </c>
      <c r="CQ37" s="32">
        <f t="shared" si="67"/>
        <v>101.1</v>
      </c>
      <c r="CR37" s="32">
        <f t="shared" si="85"/>
        <v>0</v>
      </c>
      <c r="CS37" s="32">
        <f t="shared" si="85"/>
        <v>0</v>
      </c>
      <c r="CT37" s="32">
        <f t="shared" si="85"/>
        <v>0</v>
      </c>
      <c r="CU37" s="32">
        <f t="shared" si="85"/>
        <v>101.1</v>
      </c>
      <c r="CV37" s="32">
        <f t="shared" si="69"/>
        <v>100</v>
      </c>
      <c r="CW37" s="32">
        <f t="shared" si="86"/>
        <v>0</v>
      </c>
      <c r="CX37" s="32">
        <f t="shared" si="87"/>
        <v>0</v>
      </c>
      <c r="CY37" s="32">
        <f t="shared" si="88"/>
        <v>0</v>
      </c>
      <c r="CZ37" s="32">
        <f t="shared" si="89"/>
        <v>100</v>
      </c>
      <c r="DA37" s="32">
        <f t="shared" si="71"/>
        <v>100</v>
      </c>
      <c r="DB37" s="32">
        <f t="shared" si="90"/>
        <v>0</v>
      </c>
      <c r="DC37" s="32">
        <f t="shared" si="90"/>
        <v>0</v>
      </c>
      <c r="DD37" s="32">
        <f t="shared" si="90"/>
        <v>0</v>
      </c>
      <c r="DE37" s="32">
        <f t="shared" si="90"/>
        <v>100</v>
      </c>
      <c r="DF37" s="32">
        <f t="shared" si="73"/>
        <v>101.1</v>
      </c>
      <c r="DG37" s="32">
        <f t="shared" si="91"/>
        <v>0</v>
      </c>
      <c r="DH37" s="32">
        <f t="shared" si="91"/>
        <v>0</v>
      </c>
      <c r="DI37" s="32">
        <f t="shared" si="91"/>
        <v>0</v>
      </c>
      <c r="DJ37" s="33">
        <f t="shared" si="91"/>
        <v>101.1</v>
      </c>
      <c r="DK37" s="34" t="s">
        <v>71</v>
      </c>
    </row>
    <row r="38" spans="1:115" ht="67.5">
      <c r="A38" s="22" t="s">
        <v>217</v>
      </c>
      <c r="B38" s="23" t="s">
        <v>218</v>
      </c>
      <c r="C38" s="23" t="s">
        <v>219</v>
      </c>
      <c r="D38" s="23" t="s">
        <v>220</v>
      </c>
      <c r="E38" s="23" t="s">
        <v>221</v>
      </c>
      <c r="F38" s="23"/>
      <c r="G38" s="23"/>
      <c r="H38" s="23"/>
      <c r="I38" s="23"/>
      <c r="J38" s="23"/>
      <c r="K38" s="23"/>
      <c r="L38" s="23"/>
      <c r="M38" s="23"/>
      <c r="N38" s="23"/>
      <c r="O38" s="23"/>
      <c r="P38" s="23"/>
      <c r="Q38" s="23"/>
      <c r="R38" s="23"/>
      <c r="S38" s="23"/>
      <c r="T38" s="23"/>
      <c r="U38" s="23"/>
      <c r="V38" s="23"/>
      <c r="W38" s="23"/>
      <c r="X38" s="23"/>
      <c r="Y38" s="23"/>
      <c r="Z38" s="23" t="s">
        <v>136</v>
      </c>
      <c r="AA38" s="23" t="s">
        <v>66</v>
      </c>
      <c r="AB38" s="23" t="s">
        <v>137</v>
      </c>
      <c r="AC38" s="31" t="s">
        <v>174</v>
      </c>
      <c r="AD38" s="23" t="s">
        <v>175</v>
      </c>
      <c r="AE38" s="23" t="s">
        <v>176</v>
      </c>
      <c r="AF38" s="23" t="s">
        <v>125</v>
      </c>
      <c r="AG38" s="23" t="s">
        <v>140</v>
      </c>
      <c r="AH38" s="23" t="s">
        <v>141</v>
      </c>
      <c r="AI38" s="17">
        <f t="shared" si="75"/>
        <v>38.5</v>
      </c>
      <c r="AJ38" s="17">
        <f t="shared" si="75"/>
        <v>38.5</v>
      </c>
      <c r="AK38" s="17">
        <v>0</v>
      </c>
      <c r="AL38" s="17">
        <v>0</v>
      </c>
      <c r="AM38" s="17">
        <v>0</v>
      </c>
      <c r="AN38" s="17">
        <v>0</v>
      </c>
      <c r="AO38" s="17">
        <v>0</v>
      </c>
      <c r="AP38" s="17">
        <v>0</v>
      </c>
      <c r="AQ38" s="17">
        <v>38.5</v>
      </c>
      <c r="AR38" s="17">
        <v>38.5</v>
      </c>
      <c r="AS38" s="17">
        <f t="shared" si="52"/>
        <v>58.9</v>
      </c>
      <c r="AT38" s="17">
        <v>0</v>
      </c>
      <c r="AU38" s="17">
        <v>0</v>
      </c>
      <c r="AV38" s="17">
        <v>0</v>
      </c>
      <c r="AW38" s="17">
        <v>58.9</v>
      </c>
      <c r="AX38" s="17">
        <f t="shared" si="114"/>
        <v>234.9</v>
      </c>
      <c r="AY38" s="17">
        <v>0</v>
      </c>
      <c r="AZ38" s="17">
        <v>0</v>
      </c>
      <c r="BA38" s="17"/>
      <c r="BB38" s="17">
        <v>234.9</v>
      </c>
      <c r="BC38" s="17">
        <f t="shared" si="115"/>
        <v>237.5</v>
      </c>
      <c r="BD38" s="17">
        <v>0</v>
      </c>
      <c r="BE38" s="17">
        <v>0</v>
      </c>
      <c r="BF38" s="17">
        <v>0</v>
      </c>
      <c r="BG38" s="17">
        <v>237.5</v>
      </c>
      <c r="BH38" s="17">
        <f t="shared" si="78"/>
        <v>38.5</v>
      </c>
      <c r="BI38" s="17">
        <f t="shared" si="78"/>
        <v>38.5</v>
      </c>
      <c r="BJ38" s="17">
        <v>0</v>
      </c>
      <c r="BK38" s="17">
        <v>0</v>
      </c>
      <c r="BL38" s="17">
        <v>0</v>
      </c>
      <c r="BM38" s="17">
        <v>0</v>
      </c>
      <c r="BN38" s="17">
        <v>0</v>
      </c>
      <c r="BO38" s="17">
        <v>0</v>
      </c>
      <c r="BP38" s="17">
        <v>38.5</v>
      </c>
      <c r="BQ38" s="17">
        <v>38.5</v>
      </c>
      <c r="BR38" s="17">
        <f t="shared" si="58"/>
        <v>58.9</v>
      </c>
      <c r="BS38" s="17">
        <v>0</v>
      </c>
      <c r="BT38" s="17">
        <v>0</v>
      </c>
      <c r="BU38" s="17">
        <v>0</v>
      </c>
      <c r="BV38" s="17">
        <v>58.9</v>
      </c>
      <c r="BW38" s="17">
        <f t="shared" si="60"/>
        <v>234.9</v>
      </c>
      <c r="BX38" s="17">
        <v>0</v>
      </c>
      <c r="BY38" s="17">
        <v>0</v>
      </c>
      <c r="BZ38" s="17"/>
      <c r="CA38" s="17">
        <v>234.9</v>
      </c>
      <c r="CB38" s="17">
        <f t="shared" si="116"/>
        <v>237.5</v>
      </c>
      <c r="CC38" s="17">
        <v>0</v>
      </c>
      <c r="CD38" s="17">
        <v>0</v>
      </c>
      <c r="CE38" s="17">
        <v>0</v>
      </c>
      <c r="CF38" s="17">
        <v>237.5</v>
      </c>
      <c r="CG38" s="32">
        <f t="shared" si="63"/>
        <v>38.5</v>
      </c>
      <c r="CH38" s="32">
        <f t="shared" si="80"/>
        <v>0</v>
      </c>
      <c r="CI38" s="32">
        <f t="shared" si="81"/>
        <v>0</v>
      </c>
      <c r="CJ38" s="32">
        <f t="shared" si="82"/>
        <v>0</v>
      </c>
      <c r="CK38" s="32">
        <f t="shared" si="83"/>
        <v>38.5</v>
      </c>
      <c r="CL38" s="32">
        <f t="shared" si="65"/>
        <v>58.9</v>
      </c>
      <c r="CM38" s="32">
        <f t="shared" si="84"/>
        <v>0</v>
      </c>
      <c r="CN38" s="32">
        <f t="shared" si="84"/>
        <v>0</v>
      </c>
      <c r="CO38" s="32">
        <f t="shared" si="84"/>
        <v>0</v>
      </c>
      <c r="CP38" s="32">
        <f t="shared" si="84"/>
        <v>58.9</v>
      </c>
      <c r="CQ38" s="32">
        <f t="shared" si="67"/>
        <v>234.9</v>
      </c>
      <c r="CR38" s="32">
        <f t="shared" si="85"/>
        <v>0</v>
      </c>
      <c r="CS38" s="32">
        <f t="shared" si="85"/>
        <v>0</v>
      </c>
      <c r="CT38" s="32">
        <f t="shared" si="85"/>
        <v>0</v>
      </c>
      <c r="CU38" s="32">
        <f t="shared" si="85"/>
        <v>234.9</v>
      </c>
      <c r="CV38" s="32">
        <f t="shared" si="69"/>
        <v>38.5</v>
      </c>
      <c r="CW38" s="32">
        <f t="shared" si="86"/>
        <v>0</v>
      </c>
      <c r="CX38" s="32">
        <f t="shared" si="87"/>
        <v>0</v>
      </c>
      <c r="CY38" s="32">
        <f t="shared" si="88"/>
        <v>0</v>
      </c>
      <c r="CZ38" s="32">
        <f t="shared" si="89"/>
        <v>38.5</v>
      </c>
      <c r="DA38" s="32">
        <f t="shared" si="71"/>
        <v>58.9</v>
      </c>
      <c r="DB38" s="32">
        <f t="shared" si="90"/>
        <v>0</v>
      </c>
      <c r="DC38" s="32">
        <f t="shared" si="90"/>
        <v>0</v>
      </c>
      <c r="DD38" s="32">
        <f t="shared" si="90"/>
        <v>0</v>
      </c>
      <c r="DE38" s="32">
        <f t="shared" si="90"/>
        <v>58.9</v>
      </c>
      <c r="DF38" s="32">
        <f t="shared" si="73"/>
        <v>234.9</v>
      </c>
      <c r="DG38" s="32">
        <f t="shared" si="91"/>
        <v>0</v>
      </c>
      <c r="DH38" s="32">
        <f t="shared" si="91"/>
        <v>0</v>
      </c>
      <c r="DI38" s="32">
        <f t="shared" si="91"/>
        <v>0</v>
      </c>
      <c r="DJ38" s="33">
        <f t="shared" si="91"/>
        <v>234.9</v>
      </c>
      <c r="DK38" s="34" t="s">
        <v>71</v>
      </c>
    </row>
    <row r="39" spans="1:115" s="21" customFormat="1" ht="147">
      <c r="A39" s="44" t="s">
        <v>222</v>
      </c>
      <c r="B39" s="15" t="s">
        <v>223</v>
      </c>
      <c r="C39" s="15" t="s">
        <v>54</v>
      </c>
      <c r="D39" s="15" t="s">
        <v>54</v>
      </c>
      <c r="E39" s="15" t="s">
        <v>54</v>
      </c>
      <c r="F39" s="15" t="s">
        <v>54</v>
      </c>
      <c r="G39" s="15" t="s">
        <v>54</v>
      </c>
      <c r="H39" s="15" t="s">
        <v>54</v>
      </c>
      <c r="I39" s="15" t="s">
        <v>54</v>
      </c>
      <c r="J39" s="15" t="s">
        <v>54</v>
      </c>
      <c r="K39" s="15" t="s">
        <v>54</v>
      </c>
      <c r="L39" s="15" t="s">
        <v>54</v>
      </c>
      <c r="M39" s="15" t="s">
        <v>54</v>
      </c>
      <c r="N39" s="15" t="s">
        <v>54</v>
      </c>
      <c r="O39" s="15" t="s">
        <v>54</v>
      </c>
      <c r="P39" s="15" t="s">
        <v>54</v>
      </c>
      <c r="Q39" s="15" t="s">
        <v>54</v>
      </c>
      <c r="R39" s="15" t="s">
        <v>54</v>
      </c>
      <c r="S39" s="15" t="s">
        <v>54</v>
      </c>
      <c r="T39" s="15" t="s">
        <v>54</v>
      </c>
      <c r="U39" s="15" t="s">
        <v>54</v>
      </c>
      <c r="V39" s="15" t="s">
        <v>54</v>
      </c>
      <c r="W39" s="15" t="s">
        <v>54</v>
      </c>
      <c r="X39" s="15" t="s">
        <v>54</v>
      </c>
      <c r="Y39" s="15" t="s">
        <v>54</v>
      </c>
      <c r="Z39" s="15" t="s">
        <v>54</v>
      </c>
      <c r="AA39" s="15" t="s">
        <v>54</v>
      </c>
      <c r="AB39" s="15" t="s">
        <v>54</v>
      </c>
      <c r="AC39" s="15" t="s">
        <v>54</v>
      </c>
      <c r="AD39" s="15" t="s">
        <v>54</v>
      </c>
      <c r="AE39" s="15" t="s">
        <v>54</v>
      </c>
      <c r="AF39" s="15" t="s">
        <v>54</v>
      </c>
      <c r="AG39" s="15" t="s">
        <v>54</v>
      </c>
      <c r="AH39" s="15" t="s">
        <v>54</v>
      </c>
      <c r="AI39" s="16">
        <f t="shared" ref="AI39:AJ39" si="117">SUM(AK39+AM39+AO39+AQ39)</f>
        <v>8074.5999999999995</v>
      </c>
      <c r="AJ39" s="16">
        <f t="shared" si="117"/>
        <v>8073.8</v>
      </c>
      <c r="AK39" s="16">
        <f>SUM(AK41+AK42+AK43)+AK44</f>
        <v>0</v>
      </c>
      <c r="AL39" s="16">
        <f t="shared" ref="AL39:AR39" si="118">SUM(AL41+AL42+AL43)+AL44</f>
        <v>0</v>
      </c>
      <c r="AM39" s="16">
        <f t="shared" si="118"/>
        <v>0</v>
      </c>
      <c r="AN39" s="16">
        <f t="shared" si="118"/>
        <v>0</v>
      </c>
      <c r="AO39" s="16">
        <f t="shared" si="118"/>
        <v>0</v>
      </c>
      <c r="AP39" s="16">
        <f t="shared" si="118"/>
        <v>0</v>
      </c>
      <c r="AQ39" s="16">
        <f t="shared" si="118"/>
        <v>8074.5999999999995</v>
      </c>
      <c r="AR39" s="16">
        <f t="shared" si="118"/>
        <v>8073.8</v>
      </c>
      <c r="AS39" s="16">
        <f t="shared" si="52"/>
        <v>8752.0999999999985</v>
      </c>
      <c r="AT39" s="16">
        <f t="shared" ref="AT39:AW39" si="119">SUM(AT41+AT42+AT43)+AT44</f>
        <v>0</v>
      </c>
      <c r="AU39" s="16">
        <f t="shared" si="119"/>
        <v>0</v>
      </c>
      <c r="AV39" s="16">
        <f t="shared" si="119"/>
        <v>0</v>
      </c>
      <c r="AW39" s="16">
        <f t="shared" si="119"/>
        <v>8752.0999999999985</v>
      </c>
      <c r="AX39" s="16">
        <f t="shared" si="114"/>
        <v>8543.2000000000007</v>
      </c>
      <c r="AY39" s="16">
        <f t="shared" ref="AY39:BB39" si="120">SUM(AY41+AY42+AY43)+AY44</f>
        <v>0</v>
      </c>
      <c r="AZ39" s="16">
        <f t="shared" si="120"/>
        <v>0</v>
      </c>
      <c r="BA39" s="16">
        <f t="shared" si="120"/>
        <v>0</v>
      </c>
      <c r="BB39" s="16">
        <f t="shared" si="120"/>
        <v>8543.2000000000007</v>
      </c>
      <c r="BC39" s="16">
        <f t="shared" si="115"/>
        <v>8581.4</v>
      </c>
      <c r="BD39" s="16">
        <f t="shared" ref="BD39:BG39" si="121">SUM(BD41+BD42+BD43)+BD44</f>
        <v>0</v>
      </c>
      <c r="BE39" s="16">
        <f t="shared" si="121"/>
        <v>0</v>
      </c>
      <c r="BF39" s="16">
        <f t="shared" si="121"/>
        <v>0</v>
      </c>
      <c r="BG39" s="16">
        <f t="shared" si="121"/>
        <v>8581.4</v>
      </c>
      <c r="BH39" s="16">
        <f t="shared" ref="BH39:BI39" si="122">SUM(BJ39+BL39+BN39+BP39)</f>
        <v>8074.6</v>
      </c>
      <c r="BI39" s="16">
        <f t="shared" si="122"/>
        <v>8073.8000000000011</v>
      </c>
      <c r="BJ39" s="16">
        <f t="shared" ref="BJ39:BQ39" si="123">SUM(BJ41+BJ42+BJ43)+BJ44</f>
        <v>0</v>
      </c>
      <c r="BK39" s="16">
        <f t="shared" si="123"/>
        <v>0</v>
      </c>
      <c r="BL39" s="16">
        <f t="shared" si="123"/>
        <v>0</v>
      </c>
      <c r="BM39" s="16">
        <f t="shared" si="123"/>
        <v>0</v>
      </c>
      <c r="BN39" s="16">
        <f t="shared" si="123"/>
        <v>0</v>
      </c>
      <c r="BO39" s="16">
        <f t="shared" si="123"/>
        <v>0</v>
      </c>
      <c r="BP39" s="16">
        <f t="shared" si="123"/>
        <v>8074.6</v>
      </c>
      <c r="BQ39" s="16">
        <f t="shared" si="123"/>
        <v>8073.8000000000011</v>
      </c>
      <c r="BR39" s="16">
        <f t="shared" si="58"/>
        <v>8752.0999999999985</v>
      </c>
      <c r="BS39" s="16">
        <f t="shared" ref="BS39:BV39" si="124">SUM(BS41+BS42+BS43)+BS44</f>
        <v>0</v>
      </c>
      <c r="BT39" s="16">
        <f t="shared" si="124"/>
        <v>0</v>
      </c>
      <c r="BU39" s="16">
        <f t="shared" si="124"/>
        <v>0</v>
      </c>
      <c r="BV39" s="16">
        <f t="shared" si="124"/>
        <v>8752.0999999999985</v>
      </c>
      <c r="BW39" s="16">
        <f t="shared" si="60"/>
        <v>8543.2000000000007</v>
      </c>
      <c r="BX39" s="16">
        <f t="shared" ref="BX39:CA39" si="125">SUM(BX41+BX42+BX43)+BX44</f>
        <v>0</v>
      </c>
      <c r="BY39" s="16">
        <f t="shared" si="125"/>
        <v>0</v>
      </c>
      <c r="BZ39" s="16">
        <f t="shared" si="125"/>
        <v>0</v>
      </c>
      <c r="CA39" s="16">
        <f t="shared" si="125"/>
        <v>8543.2000000000007</v>
      </c>
      <c r="CB39" s="16">
        <f t="shared" si="116"/>
        <v>8581.4</v>
      </c>
      <c r="CC39" s="16">
        <f t="shared" ref="CC39:CF39" si="126">SUM(CC41+CC42+CC43)+CC44</f>
        <v>0</v>
      </c>
      <c r="CD39" s="16">
        <f t="shared" si="126"/>
        <v>0</v>
      </c>
      <c r="CE39" s="16">
        <f t="shared" si="126"/>
        <v>0</v>
      </c>
      <c r="CF39" s="16">
        <f t="shared" si="126"/>
        <v>8581.4</v>
      </c>
      <c r="CG39" s="18">
        <f t="shared" ref="CG39:CG45" si="127">SUM(CH39:CK39)</f>
        <v>8073.8</v>
      </c>
      <c r="CH39" s="16">
        <f t="shared" ref="CH39:CK39" si="128">SUM(CH41+CH42+CH43)+CH44</f>
        <v>0</v>
      </c>
      <c r="CI39" s="16">
        <f t="shared" si="128"/>
        <v>0</v>
      </c>
      <c r="CJ39" s="16">
        <f t="shared" si="128"/>
        <v>0</v>
      </c>
      <c r="CK39" s="16">
        <f t="shared" si="128"/>
        <v>8073.8</v>
      </c>
      <c r="CL39" s="18">
        <f t="shared" ref="CL39:CL45" si="129">SUM(CM39:CP39)</f>
        <v>8752.0999999999985</v>
      </c>
      <c r="CM39" s="16">
        <f t="shared" ref="CM39:CP39" si="130">SUM(CM41+CM42+CM43)+CM44</f>
        <v>0</v>
      </c>
      <c r="CN39" s="16">
        <f t="shared" si="130"/>
        <v>0</v>
      </c>
      <c r="CO39" s="16">
        <f t="shared" si="130"/>
        <v>0</v>
      </c>
      <c r="CP39" s="16">
        <f t="shared" si="130"/>
        <v>8752.0999999999985</v>
      </c>
      <c r="CQ39" s="18">
        <f t="shared" ref="CQ39:CQ45" si="131">SUM(CR39:CU39)</f>
        <v>8543.2000000000007</v>
      </c>
      <c r="CR39" s="16">
        <f t="shared" ref="CR39:CU39" si="132">SUM(CR41+CR42+CR43)+CR44</f>
        <v>0</v>
      </c>
      <c r="CS39" s="16">
        <f t="shared" si="132"/>
        <v>0</v>
      </c>
      <c r="CT39" s="16">
        <f t="shared" si="132"/>
        <v>0</v>
      </c>
      <c r="CU39" s="16">
        <f t="shared" si="132"/>
        <v>8543.2000000000007</v>
      </c>
      <c r="CV39" s="18">
        <f t="shared" ref="CV39:CV45" si="133">SUM(CW39:CZ39)</f>
        <v>8073.8000000000011</v>
      </c>
      <c r="CW39" s="16">
        <f t="shared" ref="CW39:CZ39" si="134">SUM(CW41+CW42+CW43)+CW44</f>
        <v>0</v>
      </c>
      <c r="CX39" s="16">
        <f t="shared" si="134"/>
        <v>0</v>
      </c>
      <c r="CY39" s="16">
        <f t="shared" si="134"/>
        <v>0</v>
      </c>
      <c r="CZ39" s="16">
        <f t="shared" si="134"/>
        <v>8073.8000000000011</v>
      </c>
      <c r="DA39" s="18">
        <f t="shared" ref="DA39:DA45" si="135">SUM(DB39:DE39)</f>
        <v>8752.0999999999985</v>
      </c>
      <c r="DB39" s="16">
        <f t="shared" ref="DB39:DE39" si="136">SUM(DB41+DB42+DB43)+DB44</f>
        <v>0</v>
      </c>
      <c r="DC39" s="16">
        <f t="shared" si="136"/>
        <v>0</v>
      </c>
      <c r="DD39" s="16">
        <f t="shared" si="136"/>
        <v>0</v>
      </c>
      <c r="DE39" s="16">
        <f t="shared" si="136"/>
        <v>8752.0999999999985</v>
      </c>
      <c r="DF39" s="18">
        <f t="shared" ref="DF39:DF45" si="137">SUM(DG39:DJ39)</f>
        <v>8543.2000000000007</v>
      </c>
      <c r="DG39" s="16">
        <f t="shared" ref="DG39:DJ39" si="138">SUM(DG41+DG42+DG43)+DG44</f>
        <v>0</v>
      </c>
      <c r="DH39" s="16">
        <f t="shared" si="138"/>
        <v>0</v>
      </c>
      <c r="DI39" s="16">
        <f t="shared" si="138"/>
        <v>0</v>
      </c>
      <c r="DJ39" s="16">
        <f t="shared" si="138"/>
        <v>8543.2000000000007</v>
      </c>
      <c r="DK39" s="20"/>
    </row>
    <row r="40" spans="1:115">
      <c r="A40" s="22" t="s">
        <v>55</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45"/>
      <c r="DK40" s="28"/>
    </row>
    <row r="41" spans="1:115" ht="123.75">
      <c r="A41" s="22" t="s">
        <v>224</v>
      </c>
      <c r="B41" s="23" t="s">
        <v>225</v>
      </c>
      <c r="C41" s="23" t="s">
        <v>226</v>
      </c>
      <c r="D41" s="23" t="s">
        <v>227</v>
      </c>
      <c r="E41" s="23" t="s">
        <v>228</v>
      </c>
      <c r="F41" s="23"/>
      <c r="G41" s="23"/>
      <c r="H41" s="23"/>
      <c r="I41" s="23"/>
      <c r="J41" s="23"/>
      <c r="K41" s="23"/>
      <c r="L41" s="23"/>
      <c r="M41" s="23"/>
      <c r="N41" s="23"/>
      <c r="O41" s="23"/>
      <c r="P41" s="23"/>
      <c r="Q41" s="23"/>
      <c r="R41" s="23"/>
      <c r="S41" s="23"/>
      <c r="T41" s="23"/>
      <c r="U41" s="23"/>
      <c r="V41" s="23"/>
      <c r="W41" s="31" t="s">
        <v>229</v>
      </c>
      <c r="X41" s="23" t="s">
        <v>175</v>
      </c>
      <c r="Y41" s="23" t="s">
        <v>230</v>
      </c>
      <c r="Z41" s="23"/>
      <c r="AA41" s="23"/>
      <c r="AB41" s="23"/>
      <c r="AC41" s="31" t="s">
        <v>231</v>
      </c>
      <c r="AD41" s="23" t="s">
        <v>66</v>
      </c>
      <c r="AE41" s="23" t="s">
        <v>232</v>
      </c>
      <c r="AF41" s="23" t="s">
        <v>68</v>
      </c>
      <c r="AG41" s="23" t="s">
        <v>233</v>
      </c>
      <c r="AH41" s="23" t="s">
        <v>234</v>
      </c>
      <c r="AI41" s="17">
        <f t="shared" ref="AI41:AJ45" si="139">SUM(AK41+AM41+AO41+AQ41)</f>
        <v>2639.3999999999996</v>
      </c>
      <c r="AJ41" s="17">
        <f t="shared" si="139"/>
        <v>2638.6000000000004</v>
      </c>
      <c r="AK41" s="17">
        <v>0</v>
      </c>
      <c r="AL41" s="17">
        <v>0</v>
      </c>
      <c r="AM41" s="17">
        <v>0</v>
      </c>
      <c r="AN41" s="17">
        <v>0</v>
      </c>
      <c r="AO41" s="17">
        <v>0</v>
      </c>
      <c r="AP41" s="17">
        <v>0</v>
      </c>
      <c r="AQ41" s="17">
        <f>SUM(8698.5-5422.8-623.9)-12.4</f>
        <v>2639.3999999999996</v>
      </c>
      <c r="AR41" s="17">
        <f>SUM(8697.7-5422.8-623.9)-12.4</f>
        <v>2638.6000000000004</v>
      </c>
      <c r="AS41" s="17">
        <f t="shared" si="52"/>
        <v>2542.9</v>
      </c>
      <c r="AT41" s="17">
        <v>0</v>
      </c>
      <c r="AU41" s="17">
        <v>0</v>
      </c>
      <c r="AV41" s="17">
        <v>0</v>
      </c>
      <c r="AW41" s="17">
        <f>2554.9-12</f>
        <v>2542.9</v>
      </c>
      <c r="AX41" s="17">
        <f>SUM(AY41:BB41)</f>
        <v>2704.8</v>
      </c>
      <c r="AY41" s="17">
        <v>0</v>
      </c>
      <c r="AZ41" s="17">
        <v>0</v>
      </c>
      <c r="BA41" s="17"/>
      <c r="BB41" s="17">
        <f>2716.8-12</f>
        <v>2704.8</v>
      </c>
      <c r="BC41" s="17">
        <f>SUM(BD41:BG41)</f>
        <v>2743</v>
      </c>
      <c r="BD41" s="17">
        <v>0</v>
      </c>
      <c r="BE41" s="17">
        <v>0</v>
      </c>
      <c r="BF41" s="17">
        <v>0</v>
      </c>
      <c r="BG41" s="17">
        <f>2755-12</f>
        <v>2743</v>
      </c>
      <c r="BH41" s="17">
        <f t="shared" ref="BH41:BI45" si="140">SUM(BJ41+BL41+BN41+BP41)</f>
        <v>2639.4</v>
      </c>
      <c r="BI41" s="17">
        <f t="shared" si="140"/>
        <v>2638.6000000000008</v>
      </c>
      <c r="BJ41" s="17">
        <v>0</v>
      </c>
      <c r="BK41" s="17">
        <v>0</v>
      </c>
      <c r="BL41" s="17">
        <v>0</v>
      </c>
      <c r="BM41" s="17">
        <v>0</v>
      </c>
      <c r="BN41" s="17">
        <v>0</v>
      </c>
      <c r="BO41" s="17">
        <v>0</v>
      </c>
      <c r="BP41" s="17">
        <f>SUM(8698.5-623.9-5422.8)-12.4</f>
        <v>2639.4</v>
      </c>
      <c r="BQ41" s="17">
        <f>SUM(8697.7-623.9-5422.8)-12.4</f>
        <v>2638.6000000000008</v>
      </c>
      <c r="BR41" s="17">
        <f t="shared" si="58"/>
        <v>2542.9</v>
      </c>
      <c r="BS41" s="17">
        <v>0</v>
      </c>
      <c r="BT41" s="17">
        <v>0</v>
      </c>
      <c r="BU41" s="17">
        <v>0</v>
      </c>
      <c r="BV41" s="17">
        <f>2554.9-12</f>
        <v>2542.9</v>
      </c>
      <c r="BW41" s="17">
        <f t="shared" si="60"/>
        <v>2704.8</v>
      </c>
      <c r="BX41" s="17">
        <v>0</v>
      </c>
      <c r="BY41" s="17">
        <v>0</v>
      </c>
      <c r="BZ41" s="17"/>
      <c r="CA41" s="17">
        <f>2716.8-12</f>
        <v>2704.8</v>
      </c>
      <c r="CB41" s="17">
        <f>SUM(CC41:CF41)</f>
        <v>2743</v>
      </c>
      <c r="CC41" s="17">
        <v>0</v>
      </c>
      <c r="CD41" s="17">
        <v>0</v>
      </c>
      <c r="CE41" s="17">
        <v>0</v>
      </c>
      <c r="CF41" s="17">
        <f>2755-12</f>
        <v>2743</v>
      </c>
      <c r="CG41" s="32">
        <f t="shared" si="127"/>
        <v>2638.6000000000004</v>
      </c>
      <c r="CH41" s="32">
        <f t="shared" ref="CH41:CH43" si="141">SUM(AL41)</f>
        <v>0</v>
      </c>
      <c r="CI41" s="32">
        <f t="shared" ref="CI41:CI43" si="142">SUM(AN41)</f>
        <v>0</v>
      </c>
      <c r="CJ41" s="32">
        <f t="shared" ref="CJ41:CJ43" si="143">SUM(AP41)</f>
        <v>0</v>
      </c>
      <c r="CK41" s="32">
        <f t="shared" ref="CK41:CK43" si="144">SUM(AR41)</f>
        <v>2638.6000000000004</v>
      </c>
      <c r="CL41" s="32">
        <f t="shared" si="129"/>
        <v>2542.9</v>
      </c>
      <c r="CM41" s="32">
        <f t="shared" ref="CM41:CP43" si="145">SUM(AT41)</f>
        <v>0</v>
      </c>
      <c r="CN41" s="32">
        <f t="shared" si="145"/>
        <v>0</v>
      </c>
      <c r="CO41" s="32">
        <f t="shared" si="145"/>
        <v>0</v>
      </c>
      <c r="CP41" s="32">
        <f t="shared" si="145"/>
        <v>2542.9</v>
      </c>
      <c r="CQ41" s="32">
        <f t="shared" si="131"/>
        <v>2704.8</v>
      </c>
      <c r="CR41" s="32">
        <f t="shared" ref="CR41:CU43" si="146">SUM(AY41)</f>
        <v>0</v>
      </c>
      <c r="CS41" s="32">
        <f t="shared" si="146"/>
        <v>0</v>
      </c>
      <c r="CT41" s="32">
        <f t="shared" si="146"/>
        <v>0</v>
      </c>
      <c r="CU41" s="32">
        <f t="shared" si="146"/>
        <v>2704.8</v>
      </c>
      <c r="CV41" s="32">
        <f t="shared" si="133"/>
        <v>2638.6000000000008</v>
      </c>
      <c r="CW41" s="32">
        <f t="shared" ref="CW41:CW43" si="147">SUM(BK41)</f>
        <v>0</v>
      </c>
      <c r="CX41" s="32">
        <f t="shared" ref="CX41:CX43" si="148">SUM(BM41)</f>
        <v>0</v>
      </c>
      <c r="CY41" s="32">
        <f t="shared" ref="CY41:CY43" si="149">SUM(BO41)</f>
        <v>0</v>
      </c>
      <c r="CZ41" s="32">
        <f t="shared" ref="CZ41:CZ43" si="150">SUM(BQ41)</f>
        <v>2638.6000000000008</v>
      </c>
      <c r="DA41" s="32">
        <f t="shared" si="135"/>
        <v>2542.9</v>
      </c>
      <c r="DB41" s="32">
        <f t="shared" ref="DB41:DE43" si="151">SUM(BS41)</f>
        <v>0</v>
      </c>
      <c r="DC41" s="32">
        <f t="shared" si="151"/>
        <v>0</v>
      </c>
      <c r="DD41" s="32">
        <f t="shared" si="151"/>
        <v>0</v>
      </c>
      <c r="DE41" s="32">
        <f t="shared" si="151"/>
        <v>2542.9</v>
      </c>
      <c r="DF41" s="32">
        <f t="shared" si="137"/>
        <v>2704.8</v>
      </c>
      <c r="DG41" s="32">
        <f t="shared" ref="DG41:DJ43" si="152">SUM(BX41)</f>
        <v>0</v>
      </c>
      <c r="DH41" s="32">
        <f t="shared" si="152"/>
        <v>0</v>
      </c>
      <c r="DI41" s="32">
        <f t="shared" si="152"/>
        <v>0</v>
      </c>
      <c r="DJ41" s="33">
        <f t="shared" si="152"/>
        <v>2704.8</v>
      </c>
      <c r="DK41" s="34" t="s">
        <v>235</v>
      </c>
    </row>
    <row r="42" spans="1:115" ht="192.75" customHeight="1">
      <c r="A42" s="22" t="s">
        <v>236</v>
      </c>
      <c r="B42" s="23" t="s">
        <v>237</v>
      </c>
      <c r="C42" s="23" t="s">
        <v>226</v>
      </c>
      <c r="D42" s="23" t="s">
        <v>227</v>
      </c>
      <c r="E42" s="23" t="s">
        <v>228</v>
      </c>
      <c r="F42" s="23"/>
      <c r="G42" s="23"/>
      <c r="H42" s="23"/>
      <c r="I42" s="23"/>
      <c r="J42" s="23"/>
      <c r="K42" s="23"/>
      <c r="L42" s="23"/>
      <c r="M42" s="23"/>
      <c r="N42" s="23"/>
      <c r="O42" s="23"/>
      <c r="P42" s="23"/>
      <c r="Q42" s="23"/>
      <c r="R42" s="23"/>
      <c r="S42" s="23"/>
      <c r="T42" s="23"/>
      <c r="U42" s="23"/>
      <c r="V42" s="23"/>
      <c r="W42" s="31" t="s">
        <v>229</v>
      </c>
      <c r="X42" s="23" t="s">
        <v>175</v>
      </c>
      <c r="Y42" s="23" t="s">
        <v>230</v>
      </c>
      <c r="Z42" s="23"/>
      <c r="AA42" s="23"/>
      <c r="AB42" s="23"/>
      <c r="AC42" s="31" t="s">
        <v>238</v>
      </c>
      <c r="AD42" s="23" t="s">
        <v>239</v>
      </c>
      <c r="AE42" s="23" t="s">
        <v>240</v>
      </c>
      <c r="AF42" s="23" t="s">
        <v>68</v>
      </c>
      <c r="AG42" s="23" t="s">
        <v>241</v>
      </c>
      <c r="AH42" s="23" t="s">
        <v>242</v>
      </c>
      <c r="AI42" s="17">
        <f t="shared" si="139"/>
        <v>5422.8</v>
      </c>
      <c r="AJ42" s="17">
        <f t="shared" si="139"/>
        <v>5422.8</v>
      </c>
      <c r="AK42" s="17">
        <v>0</v>
      </c>
      <c r="AL42" s="17">
        <v>0</v>
      </c>
      <c r="AM42" s="17">
        <v>0</v>
      </c>
      <c r="AN42" s="17">
        <v>0</v>
      </c>
      <c r="AO42" s="17">
        <v>0</v>
      </c>
      <c r="AP42" s="17">
        <v>0</v>
      </c>
      <c r="AQ42" s="17">
        <v>5422.8</v>
      </c>
      <c r="AR42" s="17">
        <v>5422.8</v>
      </c>
      <c r="AS42" s="17">
        <f t="shared" si="52"/>
        <v>5826.4</v>
      </c>
      <c r="AT42" s="17">
        <v>0</v>
      </c>
      <c r="AU42" s="17">
        <v>0</v>
      </c>
      <c r="AV42" s="17">
        <v>0</v>
      </c>
      <c r="AW42" s="17">
        <v>5826.4</v>
      </c>
      <c r="AX42" s="17">
        <f>SUM(AY42:BB42)</f>
        <v>5826.4</v>
      </c>
      <c r="AY42" s="17">
        <v>0</v>
      </c>
      <c r="AZ42" s="17">
        <v>0</v>
      </c>
      <c r="BA42" s="17"/>
      <c r="BB42" s="17">
        <v>5826.4</v>
      </c>
      <c r="BC42" s="17">
        <f>SUM(BD42:BG42)</f>
        <v>5826.4</v>
      </c>
      <c r="BD42" s="17">
        <v>0</v>
      </c>
      <c r="BE42" s="17">
        <v>0</v>
      </c>
      <c r="BF42" s="17">
        <v>0</v>
      </c>
      <c r="BG42" s="17">
        <v>5826.4</v>
      </c>
      <c r="BH42" s="17">
        <f t="shared" si="140"/>
        <v>5422.8</v>
      </c>
      <c r="BI42" s="17">
        <f t="shared" si="140"/>
        <v>5422.8</v>
      </c>
      <c r="BJ42" s="17">
        <v>0</v>
      </c>
      <c r="BK42" s="17">
        <v>0</v>
      </c>
      <c r="BL42" s="17">
        <v>0</v>
      </c>
      <c r="BM42" s="17">
        <v>0</v>
      </c>
      <c r="BN42" s="17">
        <v>0</v>
      </c>
      <c r="BO42" s="17">
        <v>0</v>
      </c>
      <c r="BP42" s="17">
        <v>5422.8</v>
      </c>
      <c r="BQ42" s="17">
        <v>5422.8</v>
      </c>
      <c r="BR42" s="17">
        <f t="shared" si="58"/>
        <v>5826.4</v>
      </c>
      <c r="BS42" s="17">
        <v>0</v>
      </c>
      <c r="BT42" s="17">
        <v>0</v>
      </c>
      <c r="BU42" s="17">
        <v>0</v>
      </c>
      <c r="BV42" s="17">
        <v>5826.4</v>
      </c>
      <c r="BW42" s="17">
        <f t="shared" si="60"/>
        <v>5826.4</v>
      </c>
      <c r="BX42" s="17">
        <v>0</v>
      </c>
      <c r="BY42" s="17">
        <v>0</v>
      </c>
      <c r="BZ42" s="17"/>
      <c r="CA42" s="17">
        <v>5826.4</v>
      </c>
      <c r="CB42" s="17">
        <f>SUM(CC42:CF42)</f>
        <v>5826.4</v>
      </c>
      <c r="CC42" s="17">
        <v>0</v>
      </c>
      <c r="CD42" s="17">
        <v>0</v>
      </c>
      <c r="CE42" s="17">
        <v>0</v>
      </c>
      <c r="CF42" s="17">
        <v>5826.4</v>
      </c>
      <c r="CG42" s="32">
        <f t="shared" si="127"/>
        <v>5422.8</v>
      </c>
      <c r="CH42" s="32">
        <f t="shared" si="141"/>
        <v>0</v>
      </c>
      <c r="CI42" s="32">
        <f t="shared" si="142"/>
        <v>0</v>
      </c>
      <c r="CJ42" s="32">
        <f t="shared" si="143"/>
        <v>0</v>
      </c>
      <c r="CK42" s="32">
        <f t="shared" si="144"/>
        <v>5422.8</v>
      </c>
      <c r="CL42" s="32">
        <f t="shared" si="129"/>
        <v>5826.4</v>
      </c>
      <c r="CM42" s="32">
        <f t="shared" si="145"/>
        <v>0</v>
      </c>
      <c r="CN42" s="32">
        <f t="shared" si="145"/>
        <v>0</v>
      </c>
      <c r="CO42" s="32">
        <f t="shared" si="145"/>
        <v>0</v>
      </c>
      <c r="CP42" s="32">
        <f t="shared" si="145"/>
        <v>5826.4</v>
      </c>
      <c r="CQ42" s="32">
        <f t="shared" si="131"/>
        <v>5826.4</v>
      </c>
      <c r="CR42" s="32">
        <f t="shared" si="146"/>
        <v>0</v>
      </c>
      <c r="CS42" s="32">
        <f t="shared" si="146"/>
        <v>0</v>
      </c>
      <c r="CT42" s="32">
        <f t="shared" si="146"/>
        <v>0</v>
      </c>
      <c r="CU42" s="32">
        <f t="shared" si="146"/>
        <v>5826.4</v>
      </c>
      <c r="CV42" s="32">
        <f t="shared" si="133"/>
        <v>5422.8</v>
      </c>
      <c r="CW42" s="32">
        <f t="shared" si="147"/>
        <v>0</v>
      </c>
      <c r="CX42" s="32">
        <f t="shared" si="148"/>
        <v>0</v>
      </c>
      <c r="CY42" s="32">
        <f t="shared" si="149"/>
        <v>0</v>
      </c>
      <c r="CZ42" s="32">
        <f t="shared" si="150"/>
        <v>5422.8</v>
      </c>
      <c r="DA42" s="32">
        <f t="shared" si="135"/>
        <v>5826.4</v>
      </c>
      <c r="DB42" s="32">
        <f t="shared" si="151"/>
        <v>0</v>
      </c>
      <c r="DC42" s="32">
        <f t="shared" si="151"/>
        <v>0</v>
      </c>
      <c r="DD42" s="32">
        <f t="shared" si="151"/>
        <v>0</v>
      </c>
      <c r="DE42" s="32">
        <f t="shared" si="151"/>
        <v>5826.4</v>
      </c>
      <c r="DF42" s="32">
        <f t="shared" si="137"/>
        <v>5826.4</v>
      </c>
      <c r="DG42" s="32">
        <f t="shared" si="152"/>
        <v>0</v>
      </c>
      <c r="DH42" s="32">
        <f t="shared" si="152"/>
        <v>0</v>
      </c>
      <c r="DI42" s="32">
        <f t="shared" si="152"/>
        <v>0</v>
      </c>
      <c r="DJ42" s="33">
        <f t="shared" si="152"/>
        <v>5826.4</v>
      </c>
      <c r="DK42" s="34" t="s">
        <v>243</v>
      </c>
    </row>
    <row r="43" spans="1:115" ht="112.5">
      <c r="A43" s="35" t="s">
        <v>244</v>
      </c>
      <c r="B43" s="23" t="s">
        <v>245</v>
      </c>
      <c r="C43" s="23" t="s">
        <v>62</v>
      </c>
      <c r="D43" s="23" t="s">
        <v>246</v>
      </c>
      <c r="E43" s="23" t="s">
        <v>64</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t="s">
        <v>147</v>
      </c>
      <c r="AG43" s="23" t="s">
        <v>247</v>
      </c>
      <c r="AH43" s="23" t="s">
        <v>248</v>
      </c>
      <c r="AI43" s="17">
        <f t="shared" si="139"/>
        <v>0</v>
      </c>
      <c r="AJ43" s="17">
        <f t="shared" si="139"/>
        <v>0</v>
      </c>
      <c r="AK43" s="17">
        <v>0</v>
      </c>
      <c r="AL43" s="17">
        <v>0</v>
      </c>
      <c r="AM43" s="17">
        <v>0</v>
      </c>
      <c r="AN43" s="17">
        <v>0</v>
      </c>
      <c r="AO43" s="17">
        <v>0</v>
      </c>
      <c r="AP43" s="17">
        <v>0</v>
      </c>
      <c r="AQ43" s="17">
        <v>0</v>
      </c>
      <c r="AR43" s="17">
        <v>0</v>
      </c>
      <c r="AS43" s="17">
        <f t="shared" si="52"/>
        <v>370.8</v>
      </c>
      <c r="AT43" s="17">
        <v>0</v>
      </c>
      <c r="AU43" s="17">
        <v>0</v>
      </c>
      <c r="AV43" s="17">
        <v>0</v>
      </c>
      <c r="AW43" s="17">
        <v>370.8</v>
      </c>
      <c r="AX43" s="17">
        <f>SUM(AY43:BB43)</f>
        <v>0</v>
      </c>
      <c r="AY43" s="17">
        <v>0</v>
      </c>
      <c r="AZ43" s="17">
        <v>0</v>
      </c>
      <c r="BA43" s="17"/>
      <c r="BB43" s="17">
        <v>0</v>
      </c>
      <c r="BC43" s="17">
        <f>SUM(BD43:BG43)</f>
        <v>0</v>
      </c>
      <c r="BD43" s="17">
        <v>0</v>
      </c>
      <c r="BE43" s="17">
        <v>0</v>
      </c>
      <c r="BF43" s="17">
        <v>0</v>
      </c>
      <c r="BG43" s="17">
        <v>0</v>
      </c>
      <c r="BH43" s="17">
        <f t="shared" si="140"/>
        <v>0</v>
      </c>
      <c r="BI43" s="17">
        <f t="shared" si="140"/>
        <v>0</v>
      </c>
      <c r="BJ43" s="17">
        <v>0</v>
      </c>
      <c r="BK43" s="17">
        <v>0</v>
      </c>
      <c r="BL43" s="17">
        <v>0</v>
      </c>
      <c r="BM43" s="17">
        <v>0</v>
      </c>
      <c r="BN43" s="17">
        <v>0</v>
      </c>
      <c r="BO43" s="17">
        <v>0</v>
      </c>
      <c r="BP43" s="17">
        <v>0</v>
      </c>
      <c r="BQ43" s="17">
        <v>0</v>
      </c>
      <c r="BR43" s="17">
        <f t="shared" si="58"/>
        <v>370.8</v>
      </c>
      <c r="BS43" s="17">
        <v>0</v>
      </c>
      <c r="BT43" s="17">
        <v>0</v>
      </c>
      <c r="BU43" s="17">
        <v>0</v>
      </c>
      <c r="BV43" s="17">
        <v>370.8</v>
      </c>
      <c r="BW43" s="17">
        <f t="shared" si="60"/>
        <v>0</v>
      </c>
      <c r="BX43" s="17">
        <v>0</v>
      </c>
      <c r="BY43" s="17">
        <v>0</v>
      </c>
      <c r="BZ43" s="17">
        <v>0</v>
      </c>
      <c r="CA43" s="17">
        <v>0</v>
      </c>
      <c r="CB43" s="17">
        <f>SUM(CC43:CF43)</f>
        <v>0</v>
      </c>
      <c r="CC43" s="17">
        <v>0</v>
      </c>
      <c r="CD43" s="17">
        <v>0</v>
      </c>
      <c r="CE43" s="17">
        <v>0</v>
      </c>
      <c r="CF43" s="17">
        <v>0</v>
      </c>
      <c r="CG43" s="32">
        <f t="shared" si="127"/>
        <v>0</v>
      </c>
      <c r="CH43" s="32">
        <f t="shared" si="141"/>
        <v>0</v>
      </c>
      <c r="CI43" s="32">
        <f t="shared" si="142"/>
        <v>0</v>
      </c>
      <c r="CJ43" s="32">
        <f t="shared" si="143"/>
        <v>0</v>
      </c>
      <c r="CK43" s="32">
        <f t="shared" si="144"/>
        <v>0</v>
      </c>
      <c r="CL43" s="32">
        <f t="shared" si="129"/>
        <v>370.8</v>
      </c>
      <c r="CM43" s="32">
        <f t="shared" si="145"/>
        <v>0</v>
      </c>
      <c r="CN43" s="32">
        <f t="shared" si="145"/>
        <v>0</v>
      </c>
      <c r="CO43" s="32">
        <f t="shared" si="145"/>
        <v>0</v>
      </c>
      <c r="CP43" s="32">
        <f t="shared" si="145"/>
        <v>370.8</v>
      </c>
      <c r="CQ43" s="32">
        <f t="shared" si="131"/>
        <v>0</v>
      </c>
      <c r="CR43" s="32">
        <f t="shared" si="146"/>
        <v>0</v>
      </c>
      <c r="CS43" s="32">
        <f t="shared" si="146"/>
        <v>0</v>
      </c>
      <c r="CT43" s="32">
        <f t="shared" si="146"/>
        <v>0</v>
      </c>
      <c r="CU43" s="32">
        <f t="shared" si="146"/>
        <v>0</v>
      </c>
      <c r="CV43" s="32">
        <f t="shared" si="133"/>
        <v>0</v>
      </c>
      <c r="CW43" s="32">
        <f t="shared" si="147"/>
        <v>0</v>
      </c>
      <c r="CX43" s="32">
        <f t="shared" si="148"/>
        <v>0</v>
      </c>
      <c r="CY43" s="32">
        <f t="shared" si="149"/>
        <v>0</v>
      </c>
      <c r="CZ43" s="32">
        <f t="shared" si="150"/>
        <v>0</v>
      </c>
      <c r="DA43" s="32">
        <f t="shared" si="135"/>
        <v>370.8</v>
      </c>
      <c r="DB43" s="32">
        <f t="shared" si="151"/>
        <v>0</v>
      </c>
      <c r="DC43" s="32">
        <f t="shared" si="151"/>
        <v>0</v>
      </c>
      <c r="DD43" s="32">
        <f t="shared" si="151"/>
        <v>0</v>
      </c>
      <c r="DE43" s="32">
        <f t="shared" si="151"/>
        <v>370.8</v>
      </c>
      <c r="DF43" s="32">
        <f t="shared" si="137"/>
        <v>0</v>
      </c>
      <c r="DG43" s="32">
        <f t="shared" si="152"/>
        <v>0</v>
      </c>
      <c r="DH43" s="32">
        <f t="shared" si="152"/>
        <v>0</v>
      </c>
      <c r="DI43" s="32">
        <f t="shared" si="152"/>
        <v>0</v>
      </c>
      <c r="DJ43" s="33">
        <f t="shared" si="152"/>
        <v>0</v>
      </c>
      <c r="DK43" s="34" t="s">
        <v>243</v>
      </c>
    </row>
    <row r="44" spans="1:115" s="65" customFormat="1" ht="157.5">
      <c r="A44" s="56" t="s">
        <v>366</v>
      </c>
      <c r="B44" s="57" t="s">
        <v>367</v>
      </c>
      <c r="C44" s="58" t="s">
        <v>368</v>
      </c>
      <c r="D44" s="59" t="s">
        <v>369</v>
      </c>
      <c r="E44" s="59" t="s">
        <v>370</v>
      </c>
      <c r="F44" s="57"/>
      <c r="G44" s="57"/>
      <c r="H44" s="57"/>
      <c r="I44" s="57"/>
      <c r="J44" s="57"/>
      <c r="K44" s="57"/>
      <c r="L44" s="57"/>
      <c r="M44" s="57"/>
      <c r="N44" s="57"/>
      <c r="O44" s="57"/>
      <c r="P44" s="57"/>
      <c r="Q44" s="57"/>
      <c r="R44" s="57"/>
      <c r="S44" s="57"/>
      <c r="T44" s="57"/>
      <c r="U44" s="57"/>
      <c r="V44" s="57"/>
      <c r="W44" s="60" t="s">
        <v>371</v>
      </c>
      <c r="X44" s="60" t="s">
        <v>164</v>
      </c>
      <c r="Y44" s="60" t="s">
        <v>372</v>
      </c>
      <c r="Z44" s="57"/>
      <c r="AA44" s="57"/>
      <c r="AB44" s="57"/>
      <c r="AC44" s="61"/>
      <c r="AD44" s="57"/>
      <c r="AE44" s="57"/>
      <c r="AF44" s="57"/>
      <c r="AG44" s="57" t="s">
        <v>241</v>
      </c>
      <c r="AH44" s="57"/>
      <c r="AI44" s="62">
        <f t="shared" ref="AI44:AJ44" si="153">SUM(AK44+AM44+AO44+AQ44)</f>
        <v>12.4</v>
      </c>
      <c r="AJ44" s="62">
        <f t="shared" si="153"/>
        <v>12.4</v>
      </c>
      <c r="AK44" s="62">
        <v>0</v>
      </c>
      <c r="AL44" s="62">
        <v>0</v>
      </c>
      <c r="AM44" s="62">
        <v>0</v>
      </c>
      <c r="AN44" s="62">
        <v>0</v>
      </c>
      <c r="AO44" s="62">
        <v>0</v>
      </c>
      <c r="AP44" s="62">
        <v>0</v>
      </c>
      <c r="AQ44" s="62">
        <v>12.4</v>
      </c>
      <c r="AR44" s="62">
        <v>12.4</v>
      </c>
      <c r="AS44" s="62">
        <f>SUM(AT44:AW44)</f>
        <v>12</v>
      </c>
      <c r="AT44" s="62">
        <v>0</v>
      </c>
      <c r="AU44" s="62">
        <v>0</v>
      </c>
      <c r="AV44" s="62">
        <v>0</v>
      </c>
      <c r="AW44" s="62">
        <v>12</v>
      </c>
      <c r="AX44" s="62">
        <f>SUM(AY44:BB44)</f>
        <v>12</v>
      </c>
      <c r="AY44" s="62">
        <v>0</v>
      </c>
      <c r="AZ44" s="62">
        <v>0</v>
      </c>
      <c r="BA44" s="62">
        <v>0</v>
      </c>
      <c r="BB44" s="62">
        <v>12</v>
      </c>
      <c r="BC44" s="62">
        <f>SUM(BD44:BG44)</f>
        <v>12</v>
      </c>
      <c r="BD44" s="62">
        <v>0</v>
      </c>
      <c r="BE44" s="62">
        <v>0</v>
      </c>
      <c r="BF44" s="62">
        <v>0</v>
      </c>
      <c r="BG44" s="62">
        <v>12</v>
      </c>
      <c r="BH44" s="62">
        <f t="shared" ref="BH44:BI44" si="154">SUM(BJ44+BL44+BN44+BP44)</f>
        <v>12.4</v>
      </c>
      <c r="BI44" s="62">
        <f t="shared" si="154"/>
        <v>12.4</v>
      </c>
      <c r="BJ44" s="62">
        <v>0</v>
      </c>
      <c r="BK44" s="62">
        <v>0</v>
      </c>
      <c r="BL44" s="62">
        <v>0</v>
      </c>
      <c r="BM44" s="62">
        <v>0</v>
      </c>
      <c r="BN44" s="62">
        <v>0</v>
      </c>
      <c r="BO44" s="62">
        <v>0</v>
      </c>
      <c r="BP44" s="62">
        <v>12.4</v>
      </c>
      <c r="BQ44" s="62">
        <v>12.4</v>
      </c>
      <c r="BR44" s="62">
        <f>SUM(BS44:BV44)</f>
        <v>12</v>
      </c>
      <c r="BS44" s="62">
        <v>0</v>
      </c>
      <c r="BT44" s="62">
        <v>0</v>
      </c>
      <c r="BU44" s="62">
        <v>0</v>
      </c>
      <c r="BV44" s="62">
        <v>12</v>
      </c>
      <c r="BW44" s="62">
        <f>SUM(BX44:CA44)</f>
        <v>12</v>
      </c>
      <c r="BX44" s="62">
        <v>0</v>
      </c>
      <c r="BY44" s="62">
        <v>0</v>
      </c>
      <c r="BZ44" s="62">
        <v>0</v>
      </c>
      <c r="CA44" s="62">
        <v>12</v>
      </c>
      <c r="CB44" s="62">
        <f t="shared" ref="CB44" si="155">SUM(CC44:CF44)</f>
        <v>12</v>
      </c>
      <c r="CC44" s="62">
        <v>0</v>
      </c>
      <c r="CD44" s="62">
        <v>0</v>
      </c>
      <c r="CE44" s="62">
        <v>0</v>
      </c>
      <c r="CF44" s="62">
        <v>12</v>
      </c>
      <c r="CG44" s="63">
        <f>SUM(CH44:CK44)</f>
        <v>12.4</v>
      </c>
      <c r="CH44" s="63">
        <f>SUM(AL44)</f>
        <v>0</v>
      </c>
      <c r="CI44" s="63">
        <f>SUM(AN44)</f>
        <v>0</v>
      </c>
      <c r="CJ44" s="63">
        <f>SUM(AP44)</f>
        <v>0</v>
      </c>
      <c r="CK44" s="63">
        <f>SUM(AR44)</f>
        <v>12.4</v>
      </c>
      <c r="CL44" s="63">
        <f>SUM(CM44:CP44)</f>
        <v>12</v>
      </c>
      <c r="CM44" s="63">
        <f t="shared" ref="CM44:CP44" si="156">SUM(AT44)</f>
        <v>0</v>
      </c>
      <c r="CN44" s="63">
        <f t="shared" si="156"/>
        <v>0</v>
      </c>
      <c r="CO44" s="63">
        <f t="shared" si="156"/>
        <v>0</v>
      </c>
      <c r="CP44" s="63">
        <f t="shared" si="156"/>
        <v>12</v>
      </c>
      <c r="CQ44" s="63">
        <f>SUM(CR44:CU44)</f>
        <v>12</v>
      </c>
      <c r="CR44" s="63">
        <f t="shared" ref="CR44:CU44" si="157">SUM(AY44)</f>
        <v>0</v>
      </c>
      <c r="CS44" s="63">
        <f t="shared" si="157"/>
        <v>0</v>
      </c>
      <c r="CT44" s="63">
        <f t="shared" si="157"/>
        <v>0</v>
      </c>
      <c r="CU44" s="63">
        <f t="shared" si="157"/>
        <v>12</v>
      </c>
      <c r="CV44" s="63">
        <f>SUM(CW44:CZ44)</f>
        <v>12.4</v>
      </c>
      <c r="CW44" s="63">
        <f>SUM(BK44)</f>
        <v>0</v>
      </c>
      <c r="CX44" s="63">
        <f>SUM(BM44)</f>
        <v>0</v>
      </c>
      <c r="CY44" s="63">
        <f>SUM(BO44)</f>
        <v>0</v>
      </c>
      <c r="CZ44" s="63">
        <f>SUM(BQ44)</f>
        <v>12.4</v>
      </c>
      <c r="DA44" s="63">
        <f>SUM(DB44:DE44)</f>
        <v>12</v>
      </c>
      <c r="DB44" s="63">
        <f t="shared" ref="DB44:DE44" si="158">SUM(BS44)</f>
        <v>0</v>
      </c>
      <c r="DC44" s="63">
        <f t="shared" si="158"/>
        <v>0</v>
      </c>
      <c r="DD44" s="63">
        <f t="shared" si="158"/>
        <v>0</v>
      </c>
      <c r="DE44" s="63">
        <f t="shared" si="158"/>
        <v>12</v>
      </c>
      <c r="DF44" s="63">
        <f>SUM(DG44:DJ44)</f>
        <v>12</v>
      </c>
      <c r="DG44" s="63">
        <f t="shared" ref="DG44:DJ44" si="159">SUM(BX44)</f>
        <v>0</v>
      </c>
      <c r="DH44" s="63">
        <f t="shared" si="159"/>
        <v>0</v>
      </c>
      <c r="DI44" s="63">
        <f t="shared" si="159"/>
        <v>0</v>
      </c>
      <c r="DJ44" s="63">
        <f t="shared" si="159"/>
        <v>12</v>
      </c>
      <c r="DK44" s="64"/>
    </row>
    <row r="45" spans="1:115" s="21" customFormat="1" ht="105" customHeight="1">
      <c r="A45" s="44" t="s">
        <v>249</v>
      </c>
      <c r="B45" s="15" t="s">
        <v>250</v>
      </c>
      <c r="C45" s="15" t="s">
        <v>54</v>
      </c>
      <c r="D45" s="15" t="s">
        <v>54</v>
      </c>
      <c r="E45" s="15" t="s">
        <v>54</v>
      </c>
      <c r="F45" s="15" t="s">
        <v>54</v>
      </c>
      <c r="G45" s="15" t="s">
        <v>54</v>
      </c>
      <c r="H45" s="15" t="s">
        <v>54</v>
      </c>
      <c r="I45" s="15" t="s">
        <v>54</v>
      </c>
      <c r="J45" s="15" t="s">
        <v>54</v>
      </c>
      <c r="K45" s="15" t="s">
        <v>54</v>
      </c>
      <c r="L45" s="15" t="s">
        <v>54</v>
      </c>
      <c r="M45" s="15" t="s">
        <v>54</v>
      </c>
      <c r="N45" s="15" t="s">
        <v>54</v>
      </c>
      <c r="O45" s="15" t="s">
        <v>54</v>
      </c>
      <c r="P45" s="15" t="s">
        <v>54</v>
      </c>
      <c r="Q45" s="15" t="s">
        <v>54</v>
      </c>
      <c r="R45" s="15" t="s">
        <v>54</v>
      </c>
      <c r="S45" s="15" t="s">
        <v>54</v>
      </c>
      <c r="T45" s="15" t="s">
        <v>54</v>
      </c>
      <c r="U45" s="15" t="s">
        <v>54</v>
      </c>
      <c r="V45" s="15" t="s">
        <v>54</v>
      </c>
      <c r="W45" s="15" t="s">
        <v>54</v>
      </c>
      <c r="X45" s="15" t="s">
        <v>54</v>
      </c>
      <c r="Y45" s="15" t="s">
        <v>54</v>
      </c>
      <c r="Z45" s="15" t="s">
        <v>54</v>
      </c>
      <c r="AA45" s="15" t="s">
        <v>54</v>
      </c>
      <c r="AB45" s="15" t="s">
        <v>54</v>
      </c>
      <c r="AC45" s="15" t="s">
        <v>54</v>
      </c>
      <c r="AD45" s="15" t="s">
        <v>54</v>
      </c>
      <c r="AE45" s="15" t="s">
        <v>54</v>
      </c>
      <c r="AF45" s="15" t="s">
        <v>54</v>
      </c>
      <c r="AG45" s="15" t="s">
        <v>54</v>
      </c>
      <c r="AH45" s="15" t="s">
        <v>54</v>
      </c>
      <c r="AI45" s="16">
        <f t="shared" si="139"/>
        <v>623.9</v>
      </c>
      <c r="AJ45" s="16">
        <f t="shared" si="139"/>
        <v>623.9</v>
      </c>
      <c r="AK45" s="16">
        <f t="shared" ref="AK45:AR45" si="160">SUM(AK47)</f>
        <v>0</v>
      </c>
      <c r="AL45" s="16">
        <f t="shared" si="160"/>
        <v>0</v>
      </c>
      <c r="AM45" s="16">
        <f t="shared" si="160"/>
        <v>0</v>
      </c>
      <c r="AN45" s="16">
        <f t="shared" si="160"/>
        <v>0</v>
      </c>
      <c r="AO45" s="16">
        <f t="shared" si="160"/>
        <v>0</v>
      </c>
      <c r="AP45" s="16">
        <f t="shared" si="160"/>
        <v>0</v>
      </c>
      <c r="AQ45" s="16">
        <f t="shared" si="160"/>
        <v>623.9</v>
      </c>
      <c r="AR45" s="16">
        <f t="shared" si="160"/>
        <v>623.9</v>
      </c>
      <c r="AS45" s="16">
        <f t="shared" si="52"/>
        <v>623.9</v>
      </c>
      <c r="AT45" s="16">
        <f>SUM(AT47)</f>
        <v>0</v>
      </c>
      <c r="AU45" s="16">
        <f t="shared" ref="AU45:AW45" si="161">SUM(AU47)</f>
        <v>0</v>
      </c>
      <c r="AV45" s="16">
        <f t="shared" si="161"/>
        <v>0</v>
      </c>
      <c r="AW45" s="16">
        <f t="shared" si="161"/>
        <v>623.9</v>
      </c>
      <c r="AX45" s="16">
        <f>SUM(AY45:BB45)</f>
        <v>623.9</v>
      </c>
      <c r="AY45" s="16">
        <f t="shared" ref="AY45:BB45" si="162">SUM(AY47)</f>
        <v>0</v>
      </c>
      <c r="AZ45" s="16">
        <f t="shared" si="162"/>
        <v>0</v>
      </c>
      <c r="BA45" s="16">
        <f t="shared" si="162"/>
        <v>0</v>
      </c>
      <c r="BB45" s="16">
        <f t="shared" si="162"/>
        <v>623.9</v>
      </c>
      <c r="BC45" s="16">
        <f>SUM(BD45:BG45)</f>
        <v>623.9</v>
      </c>
      <c r="BD45" s="16">
        <f t="shared" ref="BD45:BG45" si="163">SUM(BD47)</f>
        <v>0</v>
      </c>
      <c r="BE45" s="16">
        <f t="shared" si="163"/>
        <v>0</v>
      </c>
      <c r="BF45" s="16">
        <f t="shared" si="163"/>
        <v>0</v>
      </c>
      <c r="BG45" s="16">
        <f t="shared" si="163"/>
        <v>623.9</v>
      </c>
      <c r="BH45" s="16">
        <f t="shared" si="140"/>
        <v>623.9</v>
      </c>
      <c r="BI45" s="16">
        <f t="shared" si="140"/>
        <v>623.9</v>
      </c>
      <c r="BJ45" s="16">
        <f t="shared" ref="BJ45:BQ45" si="164">SUM(BJ47)</f>
        <v>0</v>
      </c>
      <c r="BK45" s="16">
        <f t="shared" si="164"/>
        <v>0</v>
      </c>
      <c r="BL45" s="16">
        <f t="shared" si="164"/>
        <v>0</v>
      </c>
      <c r="BM45" s="16">
        <f t="shared" si="164"/>
        <v>0</v>
      </c>
      <c r="BN45" s="16">
        <f t="shared" si="164"/>
        <v>0</v>
      </c>
      <c r="BO45" s="16">
        <f t="shared" si="164"/>
        <v>0</v>
      </c>
      <c r="BP45" s="16">
        <f t="shared" si="164"/>
        <v>623.9</v>
      </c>
      <c r="BQ45" s="16">
        <f t="shared" si="164"/>
        <v>623.9</v>
      </c>
      <c r="BR45" s="16">
        <f t="shared" si="58"/>
        <v>623.9</v>
      </c>
      <c r="BS45" s="16">
        <f t="shared" ref="BS45:BV45" si="165">SUM(BS47)</f>
        <v>0</v>
      </c>
      <c r="BT45" s="16">
        <f t="shared" si="165"/>
        <v>0</v>
      </c>
      <c r="BU45" s="16">
        <f t="shared" si="165"/>
        <v>0</v>
      </c>
      <c r="BV45" s="16">
        <f t="shared" si="165"/>
        <v>623.9</v>
      </c>
      <c r="BW45" s="16">
        <f t="shared" si="60"/>
        <v>623.9</v>
      </c>
      <c r="BX45" s="16">
        <f t="shared" ref="BX45:CA45" si="166">SUM(BX47)</f>
        <v>0</v>
      </c>
      <c r="BY45" s="16">
        <f t="shared" si="166"/>
        <v>0</v>
      </c>
      <c r="BZ45" s="16">
        <f t="shared" si="166"/>
        <v>0</v>
      </c>
      <c r="CA45" s="16">
        <f t="shared" si="166"/>
        <v>623.9</v>
      </c>
      <c r="CB45" s="16">
        <f>SUM(CC45:CF45)</f>
        <v>623.9</v>
      </c>
      <c r="CC45" s="16">
        <f t="shared" ref="CC45:CF45" si="167">SUM(CC47)</f>
        <v>0</v>
      </c>
      <c r="CD45" s="16">
        <f t="shared" si="167"/>
        <v>0</v>
      </c>
      <c r="CE45" s="16">
        <f t="shared" si="167"/>
        <v>0</v>
      </c>
      <c r="CF45" s="16">
        <f t="shared" si="167"/>
        <v>623.9</v>
      </c>
      <c r="CG45" s="18">
        <f t="shared" si="127"/>
        <v>623.9</v>
      </c>
      <c r="CH45" s="16">
        <f t="shared" ref="CH45:CK45" si="168">SUM(CH47)</f>
        <v>0</v>
      </c>
      <c r="CI45" s="16">
        <f t="shared" si="168"/>
        <v>0</v>
      </c>
      <c r="CJ45" s="16">
        <f t="shared" si="168"/>
        <v>0</v>
      </c>
      <c r="CK45" s="16">
        <f t="shared" si="168"/>
        <v>623.9</v>
      </c>
      <c r="CL45" s="18">
        <f t="shared" si="129"/>
        <v>623.9</v>
      </c>
      <c r="CM45" s="16">
        <f t="shared" ref="CM45:CP45" si="169">SUM(CM47)</f>
        <v>0</v>
      </c>
      <c r="CN45" s="16">
        <f t="shared" si="169"/>
        <v>0</v>
      </c>
      <c r="CO45" s="16">
        <f t="shared" si="169"/>
        <v>0</v>
      </c>
      <c r="CP45" s="16">
        <f t="shared" si="169"/>
        <v>623.9</v>
      </c>
      <c r="CQ45" s="18">
        <f t="shared" si="131"/>
        <v>623.9</v>
      </c>
      <c r="CR45" s="16">
        <f>SUM(CR47)</f>
        <v>0</v>
      </c>
      <c r="CS45" s="16">
        <f t="shared" ref="CS45:CU45" si="170">SUM(CS47)</f>
        <v>0</v>
      </c>
      <c r="CT45" s="16">
        <f t="shared" si="170"/>
        <v>0</v>
      </c>
      <c r="CU45" s="16">
        <f t="shared" si="170"/>
        <v>623.9</v>
      </c>
      <c r="CV45" s="18">
        <f t="shared" si="133"/>
        <v>623.9</v>
      </c>
      <c r="CW45" s="16">
        <f t="shared" ref="CW45:CZ45" si="171">SUM(CW47)</f>
        <v>0</v>
      </c>
      <c r="CX45" s="16">
        <f t="shared" si="171"/>
        <v>0</v>
      </c>
      <c r="CY45" s="16">
        <f t="shared" si="171"/>
        <v>0</v>
      </c>
      <c r="CZ45" s="16">
        <f t="shared" si="171"/>
        <v>623.9</v>
      </c>
      <c r="DA45" s="18">
        <f t="shared" si="135"/>
        <v>623.9</v>
      </c>
      <c r="DB45" s="16">
        <f t="shared" ref="DB45:DE45" si="172">SUM(DB47)</f>
        <v>0</v>
      </c>
      <c r="DC45" s="16">
        <f t="shared" si="172"/>
        <v>0</v>
      </c>
      <c r="DD45" s="16">
        <f t="shared" si="172"/>
        <v>0</v>
      </c>
      <c r="DE45" s="16">
        <f t="shared" si="172"/>
        <v>623.9</v>
      </c>
      <c r="DF45" s="18">
        <f t="shared" si="137"/>
        <v>623.9</v>
      </c>
      <c r="DG45" s="16">
        <f t="shared" ref="DG45:DJ45" si="173">SUM(DG47)</f>
        <v>0</v>
      </c>
      <c r="DH45" s="16">
        <f t="shared" si="173"/>
        <v>0</v>
      </c>
      <c r="DI45" s="16">
        <f t="shared" si="173"/>
        <v>0</v>
      </c>
      <c r="DJ45" s="19">
        <f t="shared" si="173"/>
        <v>623.9</v>
      </c>
      <c r="DK45" s="20"/>
    </row>
    <row r="46" spans="1:115">
      <c r="A46" s="22" t="s">
        <v>55</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6"/>
      <c r="CH46" s="25"/>
      <c r="CI46" s="25"/>
      <c r="CJ46" s="25"/>
      <c r="CK46" s="25"/>
      <c r="CL46" s="6"/>
      <c r="CM46" s="25"/>
      <c r="CN46" s="25"/>
      <c r="CO46" s="25"/>
      <c r="CP46" s="25"/>
      <c r="CQ46" s="6"/>
      <c r="CR46" s="25"/>
      <c r="CS46" s="25"/>
      <c r="CT46" s="25"/>
      <c r="CU46" s="25"/>
      <c r="CV46" s="6"/>
      <c r="CW46" s="25"/>
      <c r="CX46" s="25"/>
      <c r="CY46" s="25"/>
      <c r="CZ46" s="25"/>
      <c r="DA46" s="6"/>
      <c r="DB46" s="25"/>
      <c r="DC46" s="25"/>
      <c r="DD46" s="25"/>
      <c r="DE46" s="25"/>
      <c r="DF46" s="6"/>
      <c r="DG46" s="25"/>
      <c r="DH46" s="25"/>
      <c r="DI46" s="25"/>
      <c r="DJ46" s="27"/>
      <c r="DK46" s="28"/>
    </row>
    <row r="47" spans="1:115" s="21" customFormat="1" ht="82.5" customHeight="1">
      <c r="A47" s="14" t="s">
        <v>251</v>
      </c>
      <c r="B47" s="15" t="s">
        <v>252</v>
      </c>
      <c r="C47" s="15" t="s">
        <v>54</v>
      </c>
      <c r="D47" s="15" t="s">
        <v>54</v>
      </c>
      <c r="E47" s="15" t="s">
        <v>54</v>
      </c>
      <c r="F47" s="15" t="s">
        <v>54</v>
      </c>
      <c r="G47" s="15" t="s">
        <v>54</v>
      </c>
      <c r="H47" s="15" t="s">
        <v>54</v>
      </c>
      <c r="I47" s="15" t="s">
        <v>54</v>
      </c>
      <c r="J47" s="15" t="s">
        <v>54</v>
      </c>
      <c r="K47" s="15" t="s">
        <v>54</v>
      </c>
      <c r="L47" s="15" t="s">
        <v>54</v>
      </c>
      <c r="M47" s="15" t="s">
        <v>54</v>
      </c>
      <c r="N47" s="15" t="s">
        <v>54</v>
      </c>
      <c r="O47" s="15" t="s">
        <v>54</v>
      </c>
      <c r="P47" s="15" t="s">
        <v>54</v>
      </c>
      <c r="Q47" s="15" t="s">
        <v>54</v>
      </c>
      <c r="R47" s="15" t="s">
        <v>54</v>
      </c>
      <c r="S47" s="15" t="s">
        <v>54</v>
      </c>
      <c r="T47" s="15" t="s">
        <v>54</v>
      </c>
      <c r="U47" s="15" t="s">
        <v>54</v>
      </c>
      <c r="V47" s="15" t="s">
        <v>54</v>
      </c>
      <c r="W47" s="15" t="s">
        <v>54</v>
      </c>
      <c r="X47" s="15" t="s">
        <v>54</v>
      </c>
      <c r="Y47" s="15" t="s">
        <v>54</v>
      </c>
      <c r="Z47" s="15" t="s">
        <v>54</v>
      </c>
      <c r="AA47" s="15" t="s">
        <v>54</v>
      </c>
      <c r="AB47" s="15" t="s">
        <v>54</v>
      </c>
      <c r="AC47" s="15" t="s">
        <v>54</v>
      </c>
      <c r="AD47" s="15" t="s">
        <v>54</v>
      </c>
      <c r="AE47" s="15" t="s">
        <v>54</v>
      </c>
      <c r="AF47" s="15" t="s">
        <v>54</v>
      </c>
      <c r="AG47" s="15" t="s">
        <v>54</v>
      </c>
      <c r="AH47" s="15" t="s">
        <v>54</v>
      </c>
      <c r="AI47" s="16">
        <f t="shared" ref="AI47:AJ47" si="174">SUM(AK47+AM47+AO47+AQ47)</f>
        <v>623.9</v>
      </c>
      <c r="AJ47" s="16">
        <f t="shared" si="174"/>
        <v>623.9</v>
      </c>
      <c r="AK47" s="16">
        <f t="shared" ref="AK47:AR47" si="175">SUM(AK49)</f>
        <v>0</v>
      </c>
      <c r="AL47" s="16">
        <f t="shared" si="175"/>
        <v>0</v>
      </c>
      <c r="AM47" s="16">
        <f t="shared" si="175"/>
        <v>0</v>
      </c>
      <c r="AN47" s="16">
        <f t="shared" si="175"/>
        <v>0</v>
      </c>
      <c r="AO47" s="16">
        <f t="shared" si="175"/>
        <v>0</v>
      </c>
      <c r="AP47" s="16">
        <f t="shared" si="175"/>
        <v>0</v>
      </c>
      <c r="AQ47" s="16">
        <f t="shared" si="175"/>
        <v>623.9</v>
      </c>
      <c r="AR47" s="16">
        <f t="shared" si="175"/>
        <v>623.9</v>
      </c>
      <c r="AS47" s="16">
        <f t="shared" ref="AS47:AS50" si="176">SUM(AT47:AW47)</f>
        <v>623.9</v>
      </c>
      <c r="AT47" s="16">
        <f>SUM(AT49)</f>
        <v>0</v>
      </c>
      <c r="AU47" s="16">
        <f t="shared" ref="AU47:AW47" si="177">SUM(AU49)</f>
        <v>0</v>
      </c>
      <c r="AV47" s="16">
        <f t="shared" si="177"/>
        <v>0</v>
      </c>
      <c r="AW47" s="16">
        <f t="shared" si="177"/>
        <v>623.9</v>
      </c>
      <c r="AX47" s="16">
        <f>SUM(AY47:BB47)</f>
        <v>623.9</v>
      </c>
      <c r="AY47" s="16">
        <f t="shared" ref="AY47:BB47" si="178">SUM(AY49)</f>
        <v>0</v>
      </c>
      <c r="AZ47" s="16">
        <f t="shared" si="178"/>
        <v>0</v>
      </c>
      <c r="BA47" s="16">
        <f t="shared" si="178"/>
        <v>0</v>
      </c>
      <c r="BB47" s="16">
        <f t="shared" si="178"/>
        <v>623.9</v>
      </c>
      <c r="BC47" s="16">
        <f>SUM(BD47:BG47)</f>
        <v>623.9</v>
      </c>
      <c r="BD47" s="16">
        <f t="shared" ref="BD47:BG47" si="179">SUM(BD49)</f>
        <v>0</v>
      </c>
      <c r="BE47" s="16">
        <f t="shared" si="179"/>
        <v>0</v>
      </c>
      <c r="BF47" s="16">
        <f t="shared" si="179"/>
        <v>0</v>
      </c>
      <c r="BG47" s="16">
        <f t="shared" si="179"/>
        <v>623.9</v>
      </c>
      <c r="BH47" s="16">
        <f t="shared" ref="BH47:BI47" si="180">SUM(BJ47+BL47+BN47+BP47)</f>
        <v>623.9</v>
      </c>
      <c r="BI47" s="16">
        <f t="shared" si="180"/>
        <v>623.9</v>
      </c>
      <c r="BJ47" s="16">
        <f t="shared" ref="BJ47:BQ47" si="181">SUM(BJ49)</f>
        <v>0</v>
      </c>
      <c r="BK47" s="16">
        <f t="shared" si="181"/>
        <v>0</v>
      </c>
      <c r="BL47" s="16">
        <f t="shared" si="181"/>
        <v>0</v>
      </c>
      <c r="BM47" s="16">
        <f t="shared" si="181"/>
        <v>0</v>
      </c>
      <c r="BN47" s="16">
        <f t="shared" si="181"/>
        <v>0</v>
      </c>
      <c r="BO47" s="16">
        <f t="shared" si="181"/>
        <v>0</v>
      </c>
      <c r="BP47" s="16">
        <f t="shared" si="181"/>
        <v>623.9</v>
      </c>
      <c r="BQ47" s="16">
        <f t="shared" si="181"/>
        <v>623.9</v>
      </c>
      <c r="BR47" s="16">
        <f t="shared" ref="BR47:BR50" si="182">SUM(BS47:BV47)</f>
        <v>623.9</v>
      </c>
      <c r="BS47" s="16">
        <f t="shared" ref="BS47:BV47" si="183">SUM(BS49)</f>
        <v>0</v>
      </c>
      <c r="BT47" s="16">
        <f t="shared" si="183"/>
        <v>0</v>
      </c>
      <c r="BU47" s="16">
        <f t="shared" si="183"/>
        <v>0</v>
      </c>
      <c r="BV47" s="16">
        <f t="shared" si="183"/>
        <v>623.9</v>
      </c>
      <c r="BW47" s="16">
        <f t="shared" ref="BW47:BW50" si="184">SUM(BX47:CA47)</f>
        <v>623.9</v>
      </c>
      <c r="BX47" s="16">
        <f t="shared" ref="BX47:CA47" si="185">SUM(BX49)</f>
        <v>0</v>
      </c>
      <c r="BY47" s="16">
        <f t="shared" si="185"/>
        <v>0</v>
      </c>
      <c r="BZ47" s="16">
        <f t="shared" si="185"/>
        <v>0</v>
      </c>
      <c r="CA47" s="16">
        <f t="shared" si="185"/>
        <v>623.9</v>
      </c>
      <c r="CB47" s="16">
        <f>SUM(CC47:CF47)</f>
        <v>623.9</v>
      </c>
      <c r="CC47" s="16">
        <f t="shared" ref="CC47:CF47" si="186">SUM(CC49)</f>
        <v>0</v>
      </c>
      <c r="CD47" s="16">
        <f t="shared" si="186"/>
        <v>0</v>
      </c>
      <c r="CE47" s="16">
        <f t="shared" si="186"/>
        <v>0</v>
      </c>
      <c r="CF47" s="16">
        <f t="shared" si="186"/>
        <v>623.9</v>
      </c>
      <c r="CG47" s="18">
        <f t="shared" ref="CG47:CG50" si="187">SUM(CH47:CK47)</f>
        <v>623.9</v>
      </c>
      <c r="CH47" s="16">
        <f t="shared" ref="CH47:CK47" si="188">SUM(CH49)</f>
        <v>0</v>
      </c>
      <c r="CI47" s="16">
        <f t="shared" si="188"/>
        <v>0</v>
      </c>
      <c r="CJ47" s="16">
        <f t="shared" si="188"/>
        <v>0</v>
      </c>
      <c r="CK47" s="16">
        <f t="shared" si="188"/>
        <v>623.9</v>
      </c>
      <c r="CL47" s="18">
        <f t="shared" ref="CL47:CL50" si="189">SUM(CM47:CP47)</f>
        <v>623.9</v>
      </c>
      <c r="CM47" s="16">
        <f t="shared" ref="CM47:CP47" si="190">SUM(CM49)</f>
        <v>0</v>
      </c>
      <c r="CN47" s="16">
        <f t="shared" si="190"/>
        <v>0</v>
      </c>
      <c r="CO47" s="16">
        <f t="shared" si="190"/>
        <v>0</v>
      </c>
      <c r="CP47" s="16">
        <f t="shared" si="190"/>
        <v>623.9</v>
      </c>
      <c r="CQ47" s="18">
        <f t="shared" ref="CQ47:CQ50" si="191">SUM(CR47:CU47)</f>
        <v>623.9</v>
      </c>
      <c r="CR47" s="16">
        <f>SUM(CR49)</f>
        <v>0</v>
      </c>
      <c r="CS47" s="16">
        <f t="shared" ref="CS47:CU47" si="192">SUM(CS49)</f>
        <v>0</v>
      </c>
      <c r="CT47" s="16">
        <f t="shared" si="192"/>
        <v>0</v>
      </c>
      <c r="CU47" s="16">
        <f t="shared" si="192"/>
        <v>623.9</v>
      </c>
      <c r="CV47" s="18">
        <f t="shared" ref="CV47:CV50" si="193">SUM(CW47:CZ47)</f>
        <v>623.9</v>
      </c>
      <c r="CW47" s="16">
        <f t="shared" ref="CW47:CZ47" si="194">SUM(CW49)</f>
        <v>0</v>
      </c>
      <c r="CX47" s="16">
        <f t="shared" si="194"/>
        <v>0</v>
      </c>
      <c r="CY47" s="16">
        <f t="shared" si="194"/>
        <v>0</v>
      </c>
      <c r="CZ47" s="16">
        <f t="shared" si="194"/>
        <v>623.9</v>
      </c>
      <c r="DA47" s="18">
        <f t="shared" ref="DA47:DA50" si="195">SUM(DB47:DE47)</f>
        <v>623.9</v>
      </c>
      <c r="DB47" s="16">
        <f t="shared" ref="DB47:DE47" si="196">SUM(DB49)</f>
        <v>0</v>
      </c>
      <c r="DC47" s="16">
        <f t="shared" si="196"/>
        <v>0</v>
      </c>
      <c r="DD47" s="16">
        <f t="shared" si="196"/>
        <v>0</v>
      </c>
      <c r="DE47" s="16">
        <f t="shared" si="196"/>
        <v>623.9</v>
      </c>
      <c r="DF47" s="18">
        <f t="shared" ref="DF47:DF50" si="197">SUM(DG47:DJ47)</f>
        <v>623.9</v>
      </c>
      <c r="DG47" s="16">
        <f t="shared" ref="DG47:DJ47" si="198">SUM(DG49)</f>
        <v>0</v>
      </c>
      <c r="DH47" s="16">
        <f t="shared" si="198"/>
        <v>0</v>
      </c>
      <c r="DI47" s="16">
        <f t="shared" si="198"/>
        <v>0</v>
      </c>
      <c r="DJ47" s="19">
        <f t="shared" si="198"/>
        <v>623.9</v>
      </c>
      <c r="DK47" s="20"/>
    </row>
    <row r="48" spans="1:115">
      <c r="A48" s="22" t="s">
        <v>55</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45"/>
      <c r="DK48" s="28"/>
    </row>
    <row r="49" spans="1:115" ht="67.5">
      <c r="A49" s="22" t="s">
        <v>253</v>
      </c>
      <c r="B49" s="23" t="s">
        <v>254</v>
      </c>
      <c r="C49" s="23" t="s">
        <v>226</v>
      </c>
      <c r="D49" s="23" t="s">
        <v>255</v>
      </c>
      <c r="E49" s="23" t="s">
        <v>228</v>
      </c>
      <c r="F49" s="23"/>
      <c r="G49" s="23"/>
      <c r="H49" s="23"/>
      <c r="I49" s="23"/>
      <c r="J49" s="23"/>
      <c r="K49" s="23"/>
      <c r="L49" s="23"/>
      <c r="M49" s="23"/>
      <c r="N49" s="23"/>
      <c r="O49" s="23"/>
      <c r="P49" s="23"/>
      <c r="Q49" s="23"/>
      <c r="R49" s="23"/>
      <c r="S49" s="23"/>
      <c r="T49" s="23"/>
      <c r="U49" s="23"/>
      <c r="V49" s="23"/>
      <c r="W49" s="23" t="s">
        <v>256</v>
      </c>
      <c r="X49" s="23" t="s">
        <v>66</v>
      </c>
      <c r="Y49" s="23" t="s">
        <v>257</v>
      </c>
      <c r="Z49" s="23"/>
      <c r="AA49" s="23"/>
      <c r="AB49" s="23"/>
      <c r="AC49" s="31" t="s">
        <v>258</v>
      </c>
      <c r="AD49" s="23" t="s">
        <v>66</v>
      </c>
      <c r="AE49" s="23" t="s">
        <v>259</v>
      </c>
      <c r="AF49" s="23" t="s">
        <v>260</v>
      </c>
      <c r="AG49" s="23" t="s">
        <v>261</v>
      </c>
      <c r="AH49" s="23" t="s">
        <v>161</v>
      </c>
      <c r="AI49" s="17">
        <f t="shared" ref="AI49:AJ50" si="199">SUM(AK49+AM49+AO49+AQ49)</f>
        <v>623.9</v>
      </c>
      <c r="AJ49" s="17">
        <f t="shared" si="199"/>
        <v>623.9</v>
      </c>
      <c r="AK49" s="17">
        <v>0</v>
      </c>
      <c r="AL49" s="17">
        <v>0</v>
      </c>
      <c r="AM49" s="17">
        <v>0</v>
      </c>
      <c r="AN49" s="17">
        <v>0</v>
      </c>
      <c r="AO49" s="17">
        <v>0</v>
      </c>
      <c r="AP49" s="17">
        <v>0</v>
      </c>
      <c r="AQ49" s="17">
        <v>623.9</v>
      </c>
      <c r="AR49" s="17">
        <v>623.9</v>
      </c>
      <c r="AS49" s="17">
        <f t="shared" si="176"/>
        <v>623.9</v>
      </c>
      <c r="AT49" s="17">
        <v>0</v>
      </c>
      <c r="AU49" s="17">
        <v>0</v>
      </c>
      <c r="AV49" s="17">
        <v>0</v>
      </c>
      <c r="AW49" s="17">
        <v>623.9</v>
      </c>
      <c r="AX49" s="17">
        <f>SUM(AY49:BB49)</f>
        <v>623.9</v>
      </c>
      <c r="AY49" s="17">
        <v>0</v>
      </c>
      <c r="AZ49" s="17">
        <v>0</v>
      </c>
      <c r="BA49" s="17"/>
      <c r="BB49" s="17">
        <v>623.9</v>
      </c>
      <c r="BC49" s="17">
        <f>SUM(BD49:BG49)</f>
        <v>623.9</v>
      </c>
      <c r="BD49" s="17">
        <v>0</v>
      </c>
      <c r="BE49" s="17">
        <v>0</v>
      </c>
      <c r="BF49" s="17">
        <v>0</v>
      </c>
      <c r="BG49" s="17">
        <v>623.9</v>
      </c>
      <c r="BH49" s="17">
        <f t="shared" ref="BH49:BI50" si="200">SUM(BJ49+BL49+BN49+BP49)</f>
        <v>623.9</v>
      </c>
      <c r="BI49" s="17">
        <f t="shared" si="200"/>
        <v>623.9</v>
      </c>
      <c r="BJ49" s="17">
        <v>0</v>
      </c>
      <c r="BK49" s="17">
        <v>0</v>
      </c>
      <c r="BL49" s="17">
        <v>0</v>
      </c>
      <c r="BM49" s="17">
        <v>0</v>
      </c>
      <c r="BN49" s="17">
        <v>0</v>
      </c>
      <c r="BO49" s="17">
        <v>0</v>
      </c>
      <c r="BP49" s="17">
        <v>623.9</v>
      </c>
      <c r="BQ49" s="17">
        <v>623.9</v>
      </c>
      <c r="BR49" s="17">
        <f t="shared" si="182"/>
        <v>623.9</v>
      </c>
      <c r="BS49" s="17">
        <v>0</v>
      </c>
      <c r="BT49" s="17">
        <v>0</v>
      </c>
      <c r="BU49" s="17">
        <v>0</v>
      </c>
      <c r="BV49" s="17">
        <v>623.9</v>
      </c>
      <c r="BW49" s="17">
        <f t="shared" si="184"/>
        <v>623.9</v>
      </c>
      <c r="BX49" s="17">
        <v>0</v>
      </c>
      <c r="BY49" s="17">
        <v>0</v>
      </c>
      <c r="BZ49" s="17"/>
      <c r="CA49" s="17">
        <v>623.9</v>
      </c>
      <c r="CB49" s="17">
        <f>SUM(CC49:CF49)</f>
        <v>623.9</v>
      </c>
      <c r="CC49" s="17">
        <v>0</v>
      </c>
      <c r="CD49" s="17">
        <v>0</v>
      </c>
      <c r="CE49" s="17">
        <v>0</v>
      </c>
      <c r="CF49" s="17">
        <v>623.9</v>
      </c>
      <c r="CG49" s="32">
        <f t="shared" si="187"/>
        <v>623.9</v>
      </c>
      <c r="CH49" s="32">
        <f t="shared" ref="CH49" si="201">SUM(AL49)</f>
        <v>0</v>
      </c>
      <c r="CI49" s="32">
        <f t="shared" ref="CI49" si="202">SUM(AN49)</f>
        <v>0</v>
      </c>
      <c r="CJ49" s="32">
        <f t="shared" ref="CJ49" si="203">SUM(AP49)</f>
        <v>0</v>
      </c>
      <c r="CK49" s="32">
        <f t="shared" ref="CK49" si="204">SUM(AR49)</f>
        <v>623.9</v>
      </c>
      <c r="CL49" s="32">
        <f t="shared" si="189"/>
        <v>623.9</v>
      </c>
      <c r="CM49" s="32">
        <f t="shared" ref="CM49:CP49" si="205">SUM(AT49)</f>
        <v>0</v>
      </c>
      <c r="CN49" s="32">
        <f t="shared" si="205"/>
        <v>0</v>
      </c>
      <c r="CO49" s="32">
        <f t="shared" si="205"/>
        <v>0</v>
      </c>
      <c r="CP49" s="32">
        <f t="shared" si="205"/>
        <v>623.9</v>
      </c>
      <c r="CQ49" s="32">
        <f t="shared" si="191"/>
        <v>623.9</v>
      </c>
      <c r="CR49" s="32">
        <f t="shared" ref="CR49:CU49" si="206">SUM(AY49)</f>
        <v>0</v>
      </c>
      <c r="CS49" s="32">
        <f t="shared" si="206"/>
        <v>0</v>
      </c>
      <c r="CT49" s="32">
        <f t="shared" si="206"/>
        <v>0</v>
      </c>
      <c r="CU49" s="32">
        <f t="shared" si="206"/>
        <v>623.9</v>
      </c>
      <c r="CV49" s="32">
        <f t="shared" si="193"/>
        <v>623.9</v>
      </c>
      <c r="CW49" s="32">
        <f t="shared" ref="CW49" si="207">SUM(BK49)</f>
        <v>0</v>
      </c>
      <c r="CX49" s="32">
        <f t="shared" ref="CX49" si="208">SUM(BM49)</f>
        <v>0</v>
      </c>
      <c r="CY49" s="32">
        <f t="shared" ref="CY49" si="209">SUM(BO49)</f>
        <v>0</v>
      </c>
      <c r="CZ49" s="32">
        <f t="shared" ref="CZ49" si="210">SUM(BQ49)</f>
        <v>623.9</v>
      </c>
      <c r="DA49" s="32">
        <f t="shared" si="195"/>
        <v>623.9</v>
      </c>
      <c r="DB49" s="32">
        <f t="shared" ref="DB49:DE49" si="211">SUM(BS49)</f>
        <v>0</v>
      </c>
      <c r="DC49" s="32">
        <f t="shared" si="211"/>
        <v>0</v>
      </c>
      <c r="DD49" s="32">
        <f t="shared" si="211"/>
        <v>0</v>
      </c>
      <c r="DE49" s="32">
        <f t="shared" si="211"/>
        <v>623.9</v>
      </c>
      <c r="DF49" s="32">
        <f t="shared" si="197"/>
        <v>623.9</v>
      </c>
      <c r="DG49" s="32">
        <f t="shared" ref="DG49:DJ49" si="212">SUM(BX49)</f>
        <v>0</v>
      </c>
      <c r="DH49" s="32">
        <f t="shared" si="212"/>
        <v>0</v>
      </c>
      <c r="DI49" s="32">
        <f t="shared" si="212"/>
        <v>0</v>
      </c>
      <c r="DJ49" s="33">
        <f t="shared" si="212"/>
        <v>623.9</v>
      </c>
      <c r="DK49" s="34" t="s">
        <v>243</v>
      </c>
    </row>
    <row r="50" spans="1:115" s="21" customFormat="1" ht="126" customHeight="1">
      <c r="A50" s="44" t="s">
        <v>262</v>
      </c>
      <c r="B50" s="15" t="s">
        <v>263</v>
      </c>
      <c r="C50" s="15" t="s">
        <v>54</v>
      </c>
      <c r="D50" s="15" t="s">
        <v>54</v>
      </c>
      <c r="E50" s="15" t="s">
        <v>54</v>
      </c>
      <c r="F50" s="15" t="s">
        <v>54</v>
      </c>
      <c r="G50" s="15" t="s">
        <v>54</v>
      </c>
      <c r="H50" s="15" t="s">
        <v>54</v>
      </c>
      <c r="I50" s="15" t="s">
        <v>54</v>
      </c>
      <c r="J50" s="15" t="s">
        <v>54</v>
      </c>
      <c r="K50" s="15" t="s">
        <v>54</v>
      </c>
      <c r="L50" s="15" t="s">
        <v>54</v>
      </c>
      <c r="M50" s="15" t="s">
        <v>54</v>
      </c>
      <c r="N50" s="15" t="s">
        <v>54</v>
      </c>
      <c r="O50" s="15" t="s">
        <v>54</v>
      </c>
      <c r="P50" s="15" t="s">
        <v>54</v>
      </c>
      <c r="Q50" s="15" t="s">
        <v>54</v>
      </c>
      <c r="R50" s="15" t="s">
        <v>54</v>
      </c>
      <c r="S50" s="15" t="s">
        <v>54</v>
      </c>
      <c r="T50" s="15" t="s">
        <v>54</v>
      </c>
      <c r="U50" s="15" t="s">
        <v>54</v>
      </c>
      <c r="V50" s="15" t="s">
        <v>54</v>
      </c>
      <c r="W50" s="15" t="s">
        <v>54</v>
      </c>
      <c r="X50" s="15" t="s">
        <v>54</v>
      </c>
      <c r="Y50" s="15" t="s">
        <v>54</v>
      </c>
      <c r="Z50" s="15" t="s">
        <v>54</v>
      </c>
      <c r="AA50" s="15" t="s">
        <v>54</v>
      </c>
      <c r="AB50" s="15" t="s">
        <v>54</v>
      </c>
      <c r="AC50" s="15" t="s">
        <v>54</v>
      </c>
      <c r="AD50" s="15" t="s">
        <v>54</v>
      </c>
      <c r="AE50" s="15" t="s">
        <v>54</v>
      </c>
      <c r="AF50" s="15" t="s">
        <v>54</v>
      </c>
      <c r="AG50" s="15" t="s">
        <v>54</v>
      </c>
      <c r="AH50" s="15" t="s">
        <v>54</v>
      </c>
      <c r="AI50" s="16">
        <f t="shared" si="199"/>
        <v>255.4</v>
      </c>
      <c r="AJ50" s="16">
        <f t="shared" si="199"/>
        <v>255.4</v>
      </c>
      <c r="AK50" s="16">
        <f t="shared" ref="AK50:AR50" si="213">SUM(AK52+AK55)</f>
        <v>254.4</v>
      </c>
      <c r="AL50" s="16">
        <f t="shared" si="213"/>
        <v>254.4</v>
      </c>
      <c r="AM50" s="16">
        <f t="shared" si="213"/>
        <v>1</v>
      </c>
      <c r="AN50" s="16">
        <f t="shared" si="213"/>
        <v>1</v>
      </c>
      <c r="AO50" s="16">
        <f t="shared" si="213"/>
        <v>0</v>
      </c>
      <c r="AP50" s="16">
        <f t="shared" si="213"/>
        <v>0</v>
      </c>
      <c r="AQ50" s="16">
        <f t="shared" si="213"/>
        <v>0</v>
      </c>
      <c r="AR50" s="16">
        <f t="shared" si="213"/>
        <v>0</v>
      </c>
      <c r="AS50" s="16">
        <f t="shared" si="176"/>
        <v>258.10000000000002</v>
      </c>
      <c r="AT50" s="16">
        <f>SUM(AT52+AT55)</f>
        <v>257.10000000000002</v>
      </c>
      <c r="AU50" s="16">
        <f t="shared" ref="AU50:AW50" si="214">SUM(AU52+AU55)</f>
        <v>1</v>
      </c>
      <c r="AV50" s="16">
        <f t="shared" si="214"/>
        <v>0</v>
      </c>
      <c r="AW50" s="16">
        <f t="shared" si="214"/>
        <v>0</v>
      </c>
      <c r="AX50" s="16">
        <f>SUM(AY50:BB50)</f>
        <v>267.39999999999998</v>
      </c>
      <c r="AY50" s="16">
        <f t="shared" ref="AY50:BB50" si="215">SUM(AY52+AY55)</f>
        <v>266.39999999999998</v>
      </c>
      <c r="AZ50" s="16">
        <f t="shared" si="215"/>
        <v>1</v>
      </c>
      <c r="BA50" s="16">
        <f t="shared" si="215"/>
        <v>0</v>
      </c>
      <c r="BB50" s="16">
        <f t="shared" si="215"/>
        <v>0</v>
      </c>
      <c r="BC50" s="16">
        <f>SUM(BD50:BG50)</f>
        <v>1</v>
      </c>
      <c r="BD50" s="16">
        <f t="shared" ref="BD50:BG50" si="216">SUM(BD52+BD55)</f>
        <v>0</v>
      </c>
      <c r="BE50" s="16">
        <f t="shared" si="216"/>
        <v>1</v>
      </c>
      <c r="BF50" s="16">
        <f t="shared" si="216"/>
        <v>0</v>
      </c>
      <c r="BG50" s="16">
        <f t="shared" si="216"/>
        <v>0</v>
      </c>
      <c r="BH50" s="16">
        <f t="shared" si="200"/>
        <v>247.9</v>
      </c>
      <c r="BI50" s="16">
        <f t="shared" si="200"/>
        <v>247.9</v>
      </c>
      <c r="BJ50" s="16">
        <f t="shared" ref="BJ50:BQ50" si="217">SUM(BJ52+BJ55)</f>
        <v>246.9</v>
      </c>
      <c r="BK50" s="16">
        <f t="shared" si="217"/>
        <v>246.9</v>
      </c>
      <c r="BL50" s="16">
        <f t="shared" si="217"/>
        <v>1</v>
      </c>
      <c r="BM50" s="16">
        <f t="shared" si="217"/>
        <v>1</v>
      </c>
      <c r="BN50" s="16">
        <f t="shared" si="217"/>
        <v>0</v>
      </c>
      <c r="BO50" s="16">
        <f t="shared" si="217"/>
        <v>0</v>
      </c>
      <c r="BP50" s="16">
        <f t="shared" si="217"/>
        <v>0</v>
      </c>
      <c r="BQ50" s="16">
        <f t="shared" si="217"/>
        <v>0</v>
      </c>
      <c r="BR50" s="16">
        <f t="shared" si="182"/>
        <v>258.10000000000002</v>
      </c>
      <c r="BS50" s="16">
        <f t="shared" ref="BS50:BV50" si="218">SUM(BS52+BS55)</f>
        <v>257.10000000000002</v>
      </c>
      <c r="BT50" s="16">
        <f t="shared" si="218"/>
        <v>1</v>
      </c>
      <c r="BU50" s="16">
        <f t="shared" si="218"/>
        <v>0</v>
      </c>
      <c r="BV50" s="16">
        <f t="shared" si="218"/>
        <v>0</v>
      </c>
      <c r="BW50" s="16">
        <f t="shared" si="184"/>
        <v>267.39999999999998</v>
      </c>
      <c r="BX50" s="16">
        <f t="shared" ref="BX50:CA50" si="219">SUM(BX52+BX55)</f>
        <v>266.39999999999998</v>
      </c>
      <c r="BY50" s="16">
        <f t="shared" si="219"/>
        <v>1</v>
      </c>
      <c r="BZ50" s="16">
        <f t="shared" si="219"/>
        <v>0</v>
      </c>
      <c r="CA50" s="16">
        <f t="shared" si="219"/>
        <v>0</v>
      </c>
      <c r="CB50" s="16">
        <f>SUM(CC50:CF50)</f>
        <v>1</v>
      </c>
      <c r="CC50" s="16">
        <f t="shared" ref="CC50:CF50" si="220">SUM(CC52+CC55)</f>
        <v>0</v>
      </c>
      <c r="CD50" s="16">
        <f t="shared" si="220"/>
        <v>1</v>
      </c>
      <c r="CE50" s="16">
        <f t="shared" si="220"/>
        <v>0</v>
      </c>
      <c r="CF50" s="16">
        <f t="shared" si="220"/>
        <v>0</v>
      </c>
      <c r="CG50" s="18">
        <f t="shared" si="187"/>
        <v>255.4</v>
      </c>
      <c r="CH50" s="16">
        <f t="shared" ref="CH50:CK50" si="221">SUM(CH52+CH55)</f>
        <v>254.4</v>
      </c>
      <c r="CI50" s="16">
        <f t="shared" si="221"/>
        <v>1</v>
      </c>
      <c r="CJ50" s="16">
        <f t="shared" si="221"/>
        <v>0</v>
      </c>
      <c r="CK50" s="16">
        <f t="shared" si="221"/>
        <v>0</v>
      </c>
      <c r="CL50" s="18">
        <f t="shared" si="189"/>
        <v>258.10000000000002</v>
      </c>
      <c r="CM50" s="16">
        <f t="shared" ref="CM50:CP50" si="222">SUM(CM52+CM55)</f>
        <v>257.10000000000002</v>
      </c>
      <c r="CN50" s="16">
        <f t="shared" si="222"/>
        <v>1</v>
      </c>
      <c r="CO50" s="16">
        <f t="shared" si="222"/>
        <v>0</v>
      </c>
      <c r="CP50" s="16">
        <f t="shared" si="222"/>
        <v>0</v>
      </c>
      <c r="CQ50" s="18">
        <f t="shared" si="191"/>
        <v>267.39999999999998</v>
      </c>
      <c r="CR50" s="16">
        <f t="shared" ref="CR50:CU50" si="223">SUM(CR52+CR55)</f>
        <v>266.39999999999998</v>
      </c>
      <c r="CS50" s="16">
        <f t="shared" si="223"/>
        <v>1</v>
      </c>
      <c r="CT50" s="16">
        <f t="shared" si="223"/>
        <v>0</v>
      </c>
      <c r="CU50" s="16">
        <f t="shared" si="223"/>
        <v>0</v>
      </c>
      <c r="CV50" s="18">
        <f t="shared" si="193"/>
        <v>247.9</v>
      </c>
      <c r="CW50" s="16">
        <f t="shared" ref="CW50:CZ50" si="224">SUM(CW52+CW55)</f>
        <v>246.9</v>
      </c>
      <c r="CX50" s="16">
        <f t="shared" si="224"/>
        <v>1</v>
      </c>
      <c r="CY50" s="16">
        <f t="shared" si="224"/>
        <v>0</v>
      </c>
      <c r="CZ50" s="16">
        <f t="shared" si="224"/>
        <v>0</v>
      </c>
      <c r="DA50" s="18">
        <f t="shared" si="195"/>
        <v>258.10000000000002</v>
      </c>
      <c r="DB50" s="16">
        <f t="shared" ref="DB50:DE50" si="225">SUM(DB52+DB55)</f>
        <v>257.10000000000002</v>
      </c>
      <c r="DC50" s="16">
        <f t="shared" si="225"/>
        <v>1</v>
      </c>
      <c r="DD50" s="16">
        <f t="shared" si="225"/>
        <v>0</v>
      </c>
      <c r="DE50" s="16">
        <f t="shared" si="225"/>
        <v>0</v>
      </c>
      <c r="DF50" s="18">
        <f t="shared" si="197"/>
        <v>267.39999999999998</v>
      </c>
      <c r="DG50" s="16">
        <f t="shared" ref="DG50:DJ50" si="226">SUM(DG52+DG55)</f>
        <v>266.39999999999998</v>
      </c>
      <c r="DH50" s="16">
        <f t="shared" si="226"/>
        <v>1</v>
      </c>
      <c r="DI50" s="16">
        <f t="shared" si="226"/>
        <v>0</v>
      </c>
      <c r="DJ50" s="19">
        <f t="shared" si="226"/>
        <v>0</v>
      </c>
      <c r="DK50" s="20"/>
    </row>
    <row r="51" spans="1:115">
      <c r="A51" s="22" t="s">
        <v>55</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6"/>
      <c r="CH51" s="25"/>
      <c r="CI51" s="25"/>
      <c r="CJ51" s="25"/>
      <c r="CK51" s="25"/>
      <c r="CL51" s="6"/>
      <c r="CM51" s="25"/>
      <c r="CN51" s="25"/>
      <c r="CO51" s="25"/>
      <c r="CP51" s="25"/>
      <c r="CQ51" s="6"/>
      <c r="CR51" s="25"/>
      <c r="CS51" s="25"/>
      <c r="CT51" s="25"/>
      <c r="CU51" s="25"/>
      <c r="CV51" s="6"/>
      <c r="CW51" s="25"/>
      <c r="CX51" s="25"/>
      <c r="CY51" s="25"/>
      <c r="CZ51" s="25"/>
      <c r="DA51" s="6"/>
      <c r="DB51" s="25"/>
      <c r="DC51" s="25"/>
      <c r="DD51" s="25"/>
      <c r="DE51" s="25"/>
      <c r="DF51" s="6"/>
      <c r="DG51" s="25"/>
      <c r="DH51" s="25"/>
      <c r="DI51" s="25"/>
      <c r="DJ51" s="27"/>
      <c r="DK51" s="28"/>
    </row>
    <row r="52" spans="1:115" s="21" customFormat="1" ht="21">
      <c r="A52" s="14" t="s">
        <v>264</v>
      </c>
      <c r="B52" s="15" t="s">
        <v>265</v>
      </c>
      <c r="C52" s="15" t="s">
        <v>54</v>
      </c>
      <c r="D52" s="15" t="s">
        <v>54</v>
      </c>
      <c r="E52" s="15" t="s">
        <v>54</v>
      </c>
      <c r="F52" s="15" t="s">
        <v>54</v>
      </c>
      <c r="G52" s="15" t="s">
        <v>54</v>
      </c>
      <c r="H52" s="15" t="s">
        <v>54</v>
      </c>
      <c r="I52" s="15" t="s">
        <v>54</v>
      </c>
      <c r="J52" s="15" t="s">
        <v>54</v>
      </c>
      <c r="K52" s="15" t="s">
        <v>54</v>
      </c>
      <c r="L52" s="15" t="s">
        <v>54</v>
      </c>
      <c r="M52" s="15" t="s">
        <v>54</v>
      </c>
      <c r="N52" s="15" t="s">
        <v>54</v>
      </c>
      <c r="O52" s="15" t="s">
        <v>54</v>
      </c>
      <c r="P52" s="15" t="s">
        <v>54</v>
      </c>
      <c r="Q52" s="15" t="s">
        <v>54</v>
      </c>
      <c r="R52" s="15" t="s">
        <v>54</v>
      </c>
      <c r="S52" s="15" t="s">
        <v>54</v>
      </c>
      <c r="T52" s="15" t="s">
        <v>54</v>
      </c>
      <c r="U52" s="15" t="s">
        <v>54</v>
      </c>
      <c r="V52" s="15" t="s">
        <v>54</v>
      </c>
      <c r="W52" s="15" t="s">
        <v>54</v>
      </c>
      <c r="X52" s="15" t="s">
        <v>54</v>
      </c>
      <c r="Y52" s="15" t="s">
        <v>54</v>
      </c>
      <c r="Z52" s="15" t="s">
        <v>54</v>
      </c>
      <c r="AA52" s="15" t="s">
        <v>54</v>
      </c>
      <c r="AB52" s="15" t="s">
        <v>54</v>
      </c>
      <c r="AC52" s="15" t="s">
        <v>54</v>
      </c>
      <c r="AD52" s="15" t="s">
        <v>54</v>
      </c>
      <c r="AE52" s="15" t="s">
        <v>54</v>
      </c>
      <c r="AF52" s="15" t="s">
        <v>54</v>
      </c>
      <c r="AG52" s="15" t="s">
        <v>54</v>
      </c>
      <c r="AH52" s="15" t="s">
        <v>54</v>
      </c>
      <c r="AI52" s="16">
        <f t="shared" ref="AI52:AJ52" si="227">SUM(AK52+AM52+AO52+AQ52)</f>
        <v>254.4</v>
      </c>
      <c r="AJ52" s="16">
        <f t="shared" si="227"/>
        <v>254.4</v>
      </c>
      <c r="AK52" s="16">
        <f t="shared" ref="AK52:AR52" si="228">SUM(AK54)</f>
        <v>254.4</v>
      </c>
      <c r="AL52" s="16">
        <f t="shared" si="228"/>
        <v>254.4</v>
      </c>
      <c r="AM52" s="16">
        <f t="shared" si="228"/>
        <v>0</v>
      </c>
      <c r="AN52" s="16">
        <f t="shared" si="228"/>
        <v>0</v>
      </c>
      <c r="AO52" s="16">
        <f t="shared" si="228"/>
        <v>0</v>
      </c>
      <c r="AP52" s="16">
        <f t="shared" si="228"/>
        <v>0</v>
      </c>
      <c r="AQ52" s="16">
        <f t="shared" si="228"/>
        <v>0</v>
      </c>
      <c r="AR52" s="16">
        <f t="shared" si="228"/>
        <v>0</v>
      </c>
      <c r="AS52" s="16">
        <f t="shared" ref="AS52:AS58" si="229">SUM(AT52:AW52)</f>
        <v>257.10000000000002</v>
      </c>
      <c r="AT52" s="16">
        <f>SUM(AT54)</f>
        <v>257.10000000000002</v>
      </c>
      <c r="AU52" s="16">
        <f t="shared" ref="AU52:AW52" si="230">SUM(AU54)</f>
        <v>0</v>
      </c>
      <c r="AV52" s="16">
        <f t="shared" si="230"/>
        <v>0</v>
      </c>
      <c r="AW52" s="16">
        <f t="shared" si="230"/>
        <v>0</v>
      </c>
      <c r="AX52" s="16">
        <f>SUM(AY52:BB52)</f>
        <v>266.39999999999998</v>
      </c>
      <c r="AY52" s="16">
        <f t="shared" ref="AY52:BB52" si="231">SUM(AY54)</f>
        <v>266.39999999999998</v>
      </c>
      <c r="AZ52" s="16">
        <f t="shared" si="231"/>
        <v>0</v>
      </c>
      <c r="BA52" s="16">
        <f t="shared" si="231"/>
        <v>0</v>
      </c>
      <c r="BB52" s="16">
        <f t="shared" si="231"/>
        <v>0</v>
      </c>
      <c r="BC52" s="16">
        <f>SUM(BD52:BG52)</f>
        <v>0</v>
      </c>
      <c r="BD52" s="16">
        <f t="shared" ref="BD52:BG52" si="232">SUM(BD54)</f>
        <v>0</v>
      </c>
      <c r="BE52" s="16">
        <f t="shared" si="232"/>
        <v>0</v>
      </c>
      <c r="BF52" s="16">
        <f t="shared" si="232"/>
        <v>0</v>
      </c>
      <c r="BG52" s="16">
        <f t="shared" si="232"/>
        <v>0</v>
      </c>
      <c r="BH52" s="16">
        <f t="shared" ref="BH52:BI52" si="233">SUM(BJ52+BL52+BN52+BP52)</f>
        <v>246.9</v>
      </c>
      <c r="BI52" s="16">
        <f t="shared" si="233"/>
        <v>246.9</v>
      </c>
      <c r="BJ52" s="16">
        <f t="shared" ref="BJ52:BQ52" si="234">SUM(BJ54)</f>
        <v>246.9</v>
      </c>
      <c r="BK52" s="16">
        <f t="shared" si="234"/>
        <v>246.9</v>
      </c>
      <c r="BL52" s="16">
        <f t="shared" si="234"/>
        <v>0</v>
      </c>
      <c r="BM52" s="16">
        <f t="shared" si="234"/>
        <v>0</v>
      </c>
      <c r="BN52" s="16">
        <f t="shared" si="234"/>
        <v>0</v>
      </c>
      <c r="BO52" s="16">
        <f t="shared" si="234"/>
        <v>0</v>
      </c>
      <c r="BP52" s="16">
        <f t="shared" si="234"/>
        <v>0</v>
      </c>
      <c r="BQ52" s="16">
        <f t="shared" si="234"/>
        <v>0</v>
      </c>
      <c r="BR52" s="16">
        <f t="shared" ref="BR52:BR58" si="235">SUM(BS52:BV52)</f>
        <v>257.10000000000002</v>
      </c>
      <c r="BS52" s="16">
        <f t="shared" ref="BS52:BV52" si="236">SUM(BS54)</f>
        <v>257.10000000000002</v>
      </c>
      <c r="BT52" s="16">
        <f t="shared" si="236"/>
        <v>0</v>
      </c>
      <c r="BU52" s="16">
        <f t="shared" si="236"/>
        <v>0</v>
      </c>
      <c r="BV52" s="16">
        <f t="shared" si="236"/>
        <v>0</v>
      </c>
      <c r="BW52" s="16">
        <f t="shared" ref="BW52:BW58" si="237">SUM(BX52:CA52)</f>
        <v>266.39999999999998</v>
      </c>
      <c r="BX52" s="16">
        <f t="shared" ref="BX52:CA52" si="238">SUM(BX54)</f>
        <v>266.39999999999998</v>
      </c>
      <c r="BY52" s="16">
        <f t="shared" si="238"/>
        <v>0</v>
      </c>
      <c r="BZ52" s="16">
        <f t="shared" si="238"/>
        <v>0</v>
      </c>
      <c r="CA52" s="16">
        <f t="shared" si="238"/>
        <v>0</v>
      </c>
      <c r="CB52" s="16">
        <f>SUM(CC52:CF52)</f>
        <v>0</v>
      </c>
      <c r="CC52" s="16">
        <f t="shared" ref="CC52:CF52" si="239">SUM(CC54)</f>
        <v>0</v>
      </c>
      <c r="CD52" s="16">
        <f t="shared" si="239"/>
        <v>0</v>
      </c>
      <c r="CE52" s="16">
        <f t="shared" si="239"/>
        <v>0</v>
      </c>
      <c r="CF52" s="16">
        <f t="shared" si="239"/>
        <v>0</v>
      </c>
      <c r="CG52" s="18">
        <f t="shared" ref="CG52:CG58" si="240">SUM(CH52:CK52)</f>
        <v>254.4</v>
      </c>
      <c r="CH52" s="16">
        <f t="shared" ref="CH52:CK52" si="241">SUM(CH54)</f>
        <v>254.4</v>
      </c>
      <c r="CI52" s="16">
        <f t="shared" si="241"/>
        <v>0</v>
      </c>
      <c r="CJ52" s="16">
        <f t="shared" si="241"/>
        <v>0</v>
      </c>
      <c r="CK52" s="16">
        <f t="shared" si="241"/>
        <v>0</v>
      </c>
      <c r="CL52" s="18">
        <f t="shared" ref="CL52:CL58" si="242">SUM(CM52:CP52)</f>
        <v>257.10000000000002</v>
      </c>
      <c r="CM52" s="16">
        <f t="shared" ref="CM52:CP52" si="243">SUM(CM54)</f>
        <v>257.10000000000002</v>
      </c>
      <c r="CN52" s="16">
        <f t="shared" si="243"/>
        <v>0</v>
      </c>
      <c r="CO52" s="16">
        <f t="shared" si="243"/>
        <v>0</v>
      </c>
      <c r="CP52" s="16">
        <f t="shared" si="243"/>
        <v>0</v>
      </c>
      <c r="CQ52" s="18">
        <f t="shared" ref="CQ52:CQ58" si="244">SUM(CR52:CU52)</f>
        <v>266.39999999999998</v>
      </c>
      <c r="CR52" s="16">
        <f t="shared" ref="CR52:CU52" si="245">SUM(CR54)</f>
        <v>266.39999999999998</v>
      </c>
      <c r="CS52" s="16">
        <f t="shared" si="245"/>
        <v>0</v>
      </c>
      <c r="CT52" s="16">
        <f t="shared" si="245"/>
        <v>0</v>
      </c>
      <c r="CU52" s="16">
        <f t="shared" si="245"/>
        <v>0</v>
      </c>
      <c r="CV52" s="18">
        <f t="shared" ref="CV52:CV58" si="246">SUM(CW52:CZ52)</f>
        <v>246.9</v>
      </c>
      <c r="CW52" s="16">
        <f t="shared" ref="CW52:CZ52" si="247">SUM(CW54)</f>
        <v>246.9</v>
      </c>
      <c r="CX52" s="16">
        <f t="shared" si="247"/>
        <v>0</v>
      </c>
      <c r="CY52" s="16">
        <f t="shared" si="247"/>
        <v>0</v>
      </c>
      <c r="CZ52" s="16">
        <f t="shared" si="247"/>
        <v>0</v>
      </c>
      <c r="DA52" s="18">
        <f t="shared" ref="DA52:DA58" si="248">SUM(DB52:DE52)</f>
        <v>257.10000000000002</v>
      </c>
      <c r="DB52" s="16">
        <f t="shared" ref="DB52:DE52" si="249">SUM(DB54)</f>
        <v>257.10000000000002</v>
      </c>
      <c r="DC52" s="16">
        <f t="shared" si="249"/>
        <v>0</v>
      </c>
      <c r="DD52" s="16">
        <f t="shared" si="249"/>
        <v>0</v>
      </c>
      <c r="DE52" s="16">
        <f t="shared" si="249"/>
        <v>0</v>
      </c>
      <c r="DF52" s="18">
        <f t="shared" ref="DF52:DF58" si="250">SUM(DG52:DJ52)</f>
        <v>266.39999999999998</v>
      </c>
      <c r="DG52" s="16">
        <f t="shared" ref="DG52:DJ52" si="251">SUM(DG54)</f>
        <v>266.39999999999998</v>
      </c>
      <c r="DH52" s="16">
        <f t="shared" si="251"/>
        <v>0</v>
      </c>
      <c r="DI52" s="16">
        <f t="shared" si="251"/>
        <v>0</v>
      </c>
      <c r="DJ52" s="19">
        <f t="shared" si="251"/>
        <v>0</v>
      </c>
      <c r="DK52" s="20"/>
    </row>
    <row r="53" spans="1:115">
      <c r="A53" s="22" t="s">
        <v>55</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45"/>
      <c r="DK53" s="28"/>
    </row>
    <row r="54" spans="1:115" ht="78.75">
      <c r="A54" s="22" t="s">
        <v>266</v>
      </c>
      <c r="B54" s="23" t="s">
        <v>267</v>
      </c>
      <c r="C54" s="23" t="s">
        <v>268</v>
      </c>
      <c r="D54" s="23" t="s">
        <v>269</v>
      </c>
      <c r="E54" s="23" t="s">
        <v>270</v>
      </c>
      <c r="F54" s="23"/>
      <c r="G54" s="23"/>
      <c r="H54" s="23"/>
      <c r="I54" s="23"/>
      <c r="J54" s="23" t="s">
        <v>271</v>
      </c>
      <c r="K54" s="23" t="s">
        <v>66</v>
      </c>
      <c r="L54" s="23" t="s">
        <v>272</v>
      </c>
      <c r="M54" s="23"/>
      <c r="N54" s="23"/>
      <c r="O54" s="23"/>
      <c r="P54" s="23"/>
      <c r="Q54" s="23"/>
      <c r="R54" s="23"/>
      <c r="S54" s="23"/>
      <c r="T54" s="23"/>
      <c r="U54" s="23"/>
      <c r="V54" s="23"/>
      <c r="W54" s="23"/>
      <c r="X54" s="23"/>
      <c r="Y54" s="23"/>
      <c r="Z54" s="23" t="s">
        <v>273</v>
      </c>
      <c r="AA54" s="23" t="s">
        <v>66</v>
      </c>
      <c r="AB54" s="23" t="s">
        <v>274</v>
      </c>
      <c r="AC54" s="34" t="s">
        <v>275</v>
      </c>
      <c r="AD54" s="34" t="s">
        <v>66</v>
      </c>
      <c r="AE54" s="34" t="s">
        <v>276</v>
      </c>
      <c r="AF54" s="23"/>
      <c r="AG54" s="23" t="s">
        <v>277</v>
      </c>
      <c r="AH54" s="23" t="s">
        <v>141</v>
      </c>
      <c r="AI54" s="17">
        <f t="shared" ref="AI54:AJ55" si="252">SUM(AK54+AM54+AO54+AQ54)</f>
        <v>254.4</v>
      </c>
      <c r="AJ54" s="17">
        <f t="shared" si="252"/>
        <v>254.4</v>
      </c>
      <c r="AK54" s="17">
        <v>254.4</v>
      </c>
      <c r="AL54" s="17">
        <v>254.4</v>
      </c>
      <c r="AM54" s="17">
        <v>0</v>
      </c>
      <c r="AN54" s="17">
        <v>0</v>
      </c>
      <c r="AO54" s="17">
        <v>0</v>
      </c>
      <c r="AP54" s="17">
        <v>0</v>
      </c>
      <c r="AQ54" s="17">
        <v>0</v>
      </c>
      <c r="AR54" s="17">
        <v>0</v>
      </c>
      <c r="AS54" s="17">
        <f t="shared" si="229"/>
        <v>257.10000000000002</v>
      </c>
      <c r="AT54" s="17">
        <v>257.10000000000002</v>
      </c>
      <c r="AU54" s="17">
        <v>0</v>
      </c>
      <c r="AV54" s="17">
        <v>0</v>
      </c>
      <c r="AW54" s="17">
        <v>0</v>
      </c>
      <c r="AX54" s="17">
        <f>SUM(AY54:BB54)</f>
        <v>266.39999999999998</v>
      </c>
      <c r="AY54" s="17">
        <v>266.39999999999998</v>
      </c>
      <c r="AZ54" s="17">
        <v>0</v>
      </c>
      <c r="BA54" s="17"/>
      <c r="BB54" s="17">
        <v>0</v>
      </c>
      <c r="BC54" s="17">
        <f>SUM(BD54:BG54)</f>
        <v>0</v>
      </c>
      <c r="BD54" s="17">
        <v>0</v>
      </c>
      <c r="BE54" s="17">
        <v>0</v>
      </c>
      <c r="BF54" s="17">
        <v>0</v>
      </c>
      <c r="BG54" s="17">
        <v>0</v>
      </c>
      <c r="BH54" s="17">
        <f t="shared" ref="BH54:BI55" si="253">SUM(BJ54+BL54+BN54+BP54)</f>
        <v>246.9</v>
      </c>
      <c r="BI54" s="17">
        <f t="shared" si="253"/>
        <v>246.9</v>
      </c>
      <c r="BJ54" s="17">
        <v>246.9</v>
      </c>
      <c r="BK54" s="17">
        <v>246.9</v>
      </c>
      <c r="BL54" s="17">
        <v>0</v>
      </c>
      <c r="BM54" s="17">
        <v>0</v>
      </c>
      <c r="BN54" s="17">
        <v>0</v>
      </c>
      <c r="BO54" s="17">
        <v>0</v>
      </c>
      <c r="BP54" s="17">
        <v>0</v>
      </c>
      <c r="BQ54" s="17">
        <v>0</v>
      </c>
      <c r="BR54" s="17">
        <f t="shared" si="235"/>
        <v>257.10000000000002</v>
      </c>
      <c r="BS54" s="17">
        <v>257.10000000000002</v>
      </c>
      <c r="BT54" s="17">
        <v>0</v>
      </c>
      <c r="BU54" s="17">
        <v>0</v>
      </c>
      <c r="BV54" s="17">
        <v>0</v>
      </c>
      <c r="BW54" s="17">
        <f t="shared" si="237"/>
        <v>266.39999999999998</v>
      </c>
      <c r="BX54" s="17">
        <v>266.39999999999998</v>
      </c>
      <c r="BY54" s="17">
        <v>0</v>
      </c>
      <c r="BZ54" s="17"/>
      <c r="CA54" s="17">
        <v>0</v>
      </c>
      <c r="CB54" s="17">
        <f>SUM(CC54:CF54)</f>
        <v>0</v>
      </c>
      <c r="CC54" s="17">
        <v>0</v>
      </c>
      <c r="CD54" s="17">
        <v>0</v>
      </c>
      <c r="CE54" s="17">
        <v>0</v>
      </c>
      <c r="CF54" s="17">
        <v>0</v>
      </c>
      <c r="CG54" s="32">
        <f t="shared" si="240"/>
        <v>254.4</v>
      </c>
      <c r="CH54" s="32">
        <f t="shared" ref="CH54" si="254">SUM(AL54)</f>
        <v>254.4</v>
      </c>
      <c r="CI54" s="32">
        <f t="shared" ref="CI54" si="255">SUM(AN54)</f>
        <v>0</v>
      </c>
      <c r="CJ54" s="32">
        <f t="shared" ref="CJ54" si="256">SUM(AP54)</f>
        <v>0</v>
      </c>
      <c r="CK54" s="32">
        <f t="shared" ref="CK54" si="257">SUM(AR54)</f>
        <v>0</v>
      </c>
      <c r="CL54" s="32">
        <f t="shared" si="242"/>
        <v>257.10000000000002</v>
      </c>
      <c r="CM54" s="32">
        <f t="shared" ref="CM54:CP54" si="258">SUM(AT54)</f>
        <v>257.10000000000002</v>
      </c>
      <c r="CN54" s="32">
        <f t="shared" si="258"/>
        <v>0</v>
      </c>
      <c r="CO54" s="32">
        <f t="shared" si="258"/>
        <v>0</v>
      </c>
      <c r="CP54" s="32">
        <f t="shared" si="258"/>
        <v>0</v>
      </c>
      <c r="CQ54" s="32">
        <f t="shared" si="244"/>
        <v>266.39999999999998</v>
      </c>
      <c r="CR54" s="32">
        <f t="shared" ref="CR54:CU54" si="259">SUM(AY54)</f>
        <v>266.39999999999998</v>
      </c>
      <c r="CS54" s="32">
        <f t="shared" si="259"/>
        <v>0</v>
      </c>
      <c r="CT54" s="32">
        <f t="shared" si="259"/>
        <v>0</v>
      </c>
      <c r="CU54" s="32">
        <f t="shared" si="259"/>
        <v>0</v>
      </c>
      <c r="CV54" s="32">
        <f t="shared" si="246"/>
        <v>246.9</v>
      </c>
      <c r="CW54" s="32">
        <f t="shared" ref="CW54" si="260">SUM(BK54)</f>
        <v>246.9</v>
      </c>
      <c r="CX54" s="32">
        <f t="shared" ref="CX54" si="261">SUM(BM54)</f>
        <v>0</v>
      </c>
      <c r="CY54" s="32">
        <f t="shared" ref="CY54" si="262">SUM(BO54)</f>
        <v>0</v>
      </c>
      <c r="CZ54" s="32">
        <f t="shared" ref="CZ54" si="263">SUM(BQ54)</f>
        <v>0</v>
      </c>
      <c r="DA54" s="32">
        <f t="shared" si="248"/>
        <v>257.10000000000002</v>
      </c>
      <c r="DB54" s="32">
        <f t="shared" ref="DB54:DE54" si="264">SUM(BS54)</f>
        <v>257.10000000000002</v>
      </c>
      <c r="DC54" s="32">
        <f t="shared" si="264"/>
        <v>0</v>
      </c>
      <c r="DD54" s="32">
        <f t="shared" si="264"/>
        <v>0</v>
      </c>
      <c r="DE54" s="32">
        <f t="shared" si="264"/>
        <v>0</v>
      </c>
      <c r="DF54" s="32">
        <f t="shared" si="250"/>
        <v>266.39999999999998</v>
      </c>
      <c r="DG54" s="32">
        <f t="shared" ref="DG54:DJ54" si="265">SUM(BX54)</f>
        <v>266.39999999999998</v>
      </c>
      <c r="DH54" s="32">
        <f t="shared" si="265"/>
        <v>0</v>
      </c>
      <c r="DI54" s="32">
        <f t="shared" si="265"/>
        <v>0</v>
      </c>
      <c r="DJ54" s="33">
        <f t="shared" si="265"/>
        <v>0</v>
      </c>
      <c r="DK54" s="34" t="s">
        <v>243</v>
      </c>
    </row>
    <row r="55" spans="1:115" s="21" customFormat="1" ht="31.5">
      <c r="A55" s="14" t="s">
        <v>278</v>
      </c>
      <c r="B55" s="15" t="s">
        <v>279</v>
      </c>
      <c r="C55" s="15" t="s">
        <v>54</v>
      </c>
      <c r="D55" s="15" t="s">
        <v>54</v>
      </c>
      <c r="E55" s="15" t="s">
        <v>54</v>
      </c>
      <c r="F55" s="15" t="s">
        <v>54</v>
      </c>
      <c r="G55" s="15" t="s">
        <v>54</v>
      </c>
      <c r="H55" s="15" t="s">
        <v>54</v>
      </c>
      <c r="I55" s="15" t="s">
        <v>54</v>
      </c>
      <c r="J55" s="15" t="s">
        <v>54</v>
      </c>
      <c r="K55" s="15" t="s">
        <v>54</v>
      </c>
      <c r="L55" s="15" t="s">
        <v>54</v>
      </c>
      <c r="M55" s="15" t="s">
        <v>54</v>
      </c>
      <c r="N55" s="15" t="s">
        <v>54</v>
      </c>
      <c r="O55" s="15" t="s">
        <v>54</v>
      </c>
      <c r="P55" s="15" t="s">
        <v>54</v>
      </c>
      <c r="Q55" s="15" t="s">
        <v>54</v>
      </c>
      <c r="R55" s="15" t="s">
        <v>54</v>
      </c>
      <c r="S55" s="15" t="s">
        <v>54</v>
      </c>
      <c r="T55" s="15" t="s">
        <v>54</v>
      </c>
      <c r="U55" s="15" t="s">
        <v>54</v>
      </c>
      <c r="V55" s="15" t="s">
        <v>54</v>
      </c>
      <c r="W55" s="15" t="s">
        <v>54</v>
      </c>
      <c r="X55" s="15" t="s">
        <v>54</v>
      </c>
      <c r="Y55" s="15" t="s">
        <v>54</v>
      </c>
      <c r="Z55" s="15" t="s">
        <v>54</v>
      </c>
      <c r="AA55" s="15" t="s">
        <v>54</v>
      </c>
      <c r="AB55" s="15" t="s">
        <v>54</v>
      </c>
      <c r="AC55" s="15" t="s">
        <v>54</v>
      </c>
      <c r="AD55" s="15" t="s">
        <v>54</v>
      </c>
      <c r="AE55" s="15" t="s">
        <v>54</v>
      </c>
      <c r="AF55" s="15" t="s">
        <v>54</v>
      </c>
      <c r="AG55" s="15" t="s">
        <v>54</v>
      </c>
      <c r="AH55" s="15" t="s">
        <v>54</v>
      </c>
      <c r="AI55" s="16">
        <f t="shared" si="252"/>
        <v>1</v>
      </c>
      <c r="AJ55" s="16">
        <f t="shared" si="252"/>
        <v>1</v>
      </c>
      <c r="AK55" s="16">
        <f t="shared" ref="AK55:AR55" si="266">SUM(AK57)</f>
        <v>0</v>
      </c>
      <c r="AL55" s="16">
        <f t="shared" si="266"/>
        <v>0</v>
      </c>
      <c r="AM55" s="16">
        <f t="shared" si="266"/>
        <v>1</v>
      </c>
      <c r="AN55" s="16">
        <f t="shared" si="266"/>
        <v>1</v>
      </c>
      <c r="AO55" s="16">
        <f t="shared" si="266"/>
        <v>0</v>
      </c>
      <c r="AP55" s="16">
        <f t="shared" si="266"/>
        <v>0</v>
      </c>
      <c r="AQ55" s="16">
        <f t="shared" si="266"/>
        <v>0</v>
      </c>
      <c r="AR55" s="16">
        <f t="shared" si="266"/>
        <v>0</v>
      </c>
      <c r="AS55" s="16">
        <f t="shared" si="229"/>
        <v>1</v>
      </c>
      <c r="AT55" s="16">
        <f>SUM(AT57)</f>
        <v>0</v>
      </c>
      <c r="AU55" s="16">
        <f t="shared" ref="AU55:AW55" si="267">SUM(AU57)</f>
        <v>1</v>
      </c>
      <c r="AV55" s="16">
        <f t="shared" si="267"/>
        <v>0</v>
      </c>
      <c r="AW55" s="16">
        <f t="shared" si="267"/>
        <v>0</v>
      </c>
      <c r="AX55" s="16">
        <f>SUM(AY55:BB55)</f>
        <v>1</v>
      </c>
      <c r="AY55" s="16">
        <f t="shared" ref="AY55:BB55" si="268">SUM(AY57)</f>
        <v>0</v>
      </c>
      <c r="AZ55" s="16">
        <f t="shared" si="268"/>
        <v>1</v>
      </c>
      <c r="BA55" s="16">
        <f t="shared" si="268"/>
        <v>0</v>
      </c>
      <c r="BB55" s="16">
        <f t="shared" si="268"/>
        <v>0</v>
      </c>
      <c r="BC55" s="16">
        <f>SUM(BD55:BG55)</f>
        <v>1</v>
      </c>
      <c r="BD55" s="16">
        <f t="shared" ref="BD55:BG55" si="269">SUM(BD57)</f>
        <v>0</v>
      </c>
      <c r="BE55" s="16">
        <f t="shared" si="269"/>
        <v>1</v>
      </c>
      <c r="BF55" s="16">
        <f t="shared" si="269"/>
        <v>0</v>
      </c>
      <c r="BG55" s="16">
        <f t="shared" si="269"/>
        <v>0</v>
      </c>
      <c r="BH55" s="16">
        <f t="shared" si="253"/>
        <v>1</v>
      </c>
      <c r="BI55" s="16">
        <f t="shared" si="253"/>
        <v>1</v>
      </c>
      <c r="BJ55" s="16">
        <f t="shared" ref="BJ55:BQ55" si="270">SUM(BJ57)</f>
        <v>0</v>
      </c>
      <c r="BK55" s="16">
        <f t="shared" si="270"/>
        <v>0</v>
      </c>
      <c r="BL55" s="16">
        <f t="shared" si="270"/>
        <v>1</v>
      </c>
      <c r="BM55" s="16">
        <f t="shared" si="270"/>
        <v>1</v>
      </c>
      <c r="BN55" s="16">
        <f t="shared" si="270"/>
        <v>0</v>
      </c>
      <c r="BO55" s="16">
        <f t="shared" si="270"/>
        <v>0</v>
      </c>
      <c r="BP55" s="16">
        <f t="shared" si="270"/>
        <v>0</v>
      </c>
      <c r="BQ55" s="16">
        <f t="shared" si="270"/>
        <v>0</v>
      </c>
      <c r="BR55" s="16">
        <f t="shared" si="235"/>
        <v>1</v>
      </c>
      <c r="BS55" s="16">
        <f t="shared" ref="BS55:BV55" si="271">SUM(BS57)</f>
        <v>0</v>
      </c>
      <c r="BT55" s="16">
        <f t="shared" si="271"/>
        <v>1</v>
      </c>
      <c r="BU55" s="16">
        <f t="shared" si="271"/>
        <v>0</v>
      </c>
      <c r="BV55" s="16">
        <f t="shared" si="271"/>
        <v>0</v>
      </c>
      <c r="BW55" s="16">
        <f t="shared" si="237"/>
        <v>1</v>
      </c>
      <c r="BX55" s="16">
        <f t="shared" ref="BX55:CA55" si="272">SUM(BX57)</f>
        <v>0</v>
      </c>
      <c r="BY55" s="16">
        <f t="shared" si="272"/>
        <v>1</v>
      </c>
      <c r="BZ55" s="16">
        <f t="shared" si="272"/>
        <v>0</v>
      </c>
      <c r="CA55" s="16">
        <f t="shared" si="272"/>
        <v>0</v>
      </c>
      <c r="CB55" s="16">
        <f>SUM(CC55:CF55)</f>
        <v>1</v>
      </c>
      <c r="CC55" s="16">
        <f t="shared" ref="CC55:CF55" si="273">SUM(CC57)</f>
        <v>0</v>
      </c>
      <c r="CD55" s="16">
        <f t="shared" si="273"/>
        <v>1</v>
      </c>
      <c r="CE55" s="16">
        <f t="shared" si="273"/>
        <v>0</v>
      </c>
      <c r="CF55" s="16">
        <f t="shared" si="273"/>
        <v>0</v>
      </c>
      <c r="CG55" s="18">
        <f t="shared" si="240"/>
        <v>1</v>
      </c>
      <c r="CH55" s="16">
        <f t="shared" ref="CH55:CK55" si="274">SUM(CH57)</f>
        <v>0</v>
      </c>
      <c r="CI55" s="16">
        <f t="shared" si="274"/>
        <v>1</v>
      </c>
      <c r="CJ55" s="16">
        <f t="shared" si="274"/>
        <v>0</v>
      </c>
      <c r="CK55" s="16">
        <f t="shared" si="274"/>
        <v>0</v>
      </c>
      <c r="CL55" s="18">
        <f t="shared" si="242"/>
        <v>1</v>
      </c>
      <c r="CM55" s="16">
        <f t="shared" ref="CM55:CP55" si="275">SUM(CM57)</f>
        <v>0</v>
      </c>
      <c r="CN55" s="16">
        <f t="shared" si="275"/>
        <v>1</v>
      </c>
      <c r="CO55" s="16">
        <f t="shared" si="275"/>
        <v>0</v>
      </c>
      <c r="CP55" s="16">
        <f t="shared" si="275"/>
        <v>0</v>
      </c>
      <c r="CQ55" s="18">
        <f t="shared" si="244"/>
        <v>1</v>
      </c>
      <c r="CR55" s="16">
        <f t="shared" ref="CR55:CU55" si="276">SUM(CR57)</f>
        <v>0</v>
      </c>
      <c r="CS55" s="16">
        <f t="shared" si="276"/>
        <v>1</v>
      </c>
      <c r="CT55" s="16">
        <f t="shared" si="276"/>
        <v>0</v>
      </c>
      <c r="CU55" s="16">
        <f t="shared" si="276"/>
        <v>0</v>
      </c>
      <c r="CV55" s="18">
        <f t="shared" si="246"/>
        <v>1</v>
      </c>
      <c r="CW55" s="16">
        <f t="shared" ref="CW55:CZ55" si="277">SUM(CW57)</f>
        <v>0</v>
      </c>
      <c r="CX55" s="16">
        <f t="shared" si="277"/>
        <v>1</v>
      </c>
      <c r="CY55" s="16">
        <f t="shared" si="277"/>
        <v>0</v>
      </c>
      <c r="CZ55" s="16">
        <f t="shared" si="277"/>
        <v>0</v>
      </c>
      <c r="DA55" s="18">
        <f t="shared" si="248"/>
        <v>1</v>
      </c>
      <c r="DB55" s="16">
        <f t="shared" ref="DB55:DE55" si="278">SUM(DB57)</f>
        <v>0</v>
      </c>
      <c r="DC55" s="16">
        <f t="shared" si="278"/>
        <v>1</v>
      </c>
      <c r="DD55" s="16">
        <f t="shared" si="278"/>
        <v>0</v>
      </c>
      <c r="DE55" s="16">
        <f t="shared" si="278"/>
        <v>0</v>
      </c>
      <c r="DF55" s="18">
        <f t="shared" si="250"/>
        <v>1</v>
      </c>
      <c r="DG55" s="16">
        <f t="shared" ref="DG55:DJ55" si="279">SUM(DG57)</f>
        <v>0</v>
      </c>
      <c r="DH55" s="16">
        <f t="shared" si="279"/>
        <v>1</v>
      </c>
      <c r="DI55" s="16">
        <f t="shared" si="279"/>
        <v>0</v>
      </c>
      <c r="DJ55" s="19">
        <f t="shared" si="279"/>
        <v>0</v>
      </c>
      <c r="DK55" s="20"/>
    </row>
    <row r="56" spans="1:115">
      <c r="A56" s="22" t="s">
        <v>55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45"/>
      <c r="DK56" s="28"/>
    </row>
    <row r="57" spans="1:115" ht="168.75">
      <c r="A57" s="35" t="s">
        <v>280</v>
      </c>
      <c r="B57" s="23" t="s">
        <v>281</v>
      </c>
      <c r="C57" s="23" t="s">
        <v>282</v>
      </c>
      <c r="D57" s="23" t="s">
        <v>283</v>
      </c>
      <c r="E57" s="23" t="s">
        <v>284</v>
      </c>
      <c r="F57" s="23"/>
      <c r="G57" s="23"/>
      <c r="H57" s="23"/>
      <c r="I57" s="23"/>
      <c r="J57" s="23"/>
      <c r="K57" s="23"/>
      <c r="L57" s="23"/>
      <c r="M57" s="23"/>
      <c r="N57" s="23"/>
      <c r="O57" s="23"/>
      <c r="P57" s="23"/>
      <c r="Q57" s="23"/>
      <c r="R57" s="23"/>
      <c r="S57" s="23"/>
      <c r="T57" s="23"/>
      <c r="U57" s="23"/>
      <c r="V57" s="23"/>
      <c r="W57" s="31" t="s">
        <v>285</v>
      </c>
      <c r="X57" s="23" t="s">
        <v>286</v>
      </c>
      <c r="Y57" s="23" t="s">
        <v>287</v>
      </c>
      <c r="Z57" s="23"/>
      <c r="AA57" s="23"/>
      <c r="AB57" s="23"/>
      <c r="AC57" s="23" t="s">
        <v>288</v>
      </c>
      <c r="AD57" s="23" t="s">
        <v>66</v>
      </c>
      <c r="AE57" s="23" t="s">
        <v>289</v>
      </c>
      <c r="AF57" s="23" t="s">
        <v>290</v>
      </c>
      <c r="AG57" s="23" t="s">
        <v>241</v>
      </c>
      <c r="AH57" s="23" t="s">
        <v>242</v>
      </c>
      <c r="AI57" s="17">
        <f t="shared" ref="AI57:AJ58" si="280">SUM(AK57+AM57+AO57+AQ57)</f>
        <v>1</v>
      </c>
      <c r="AJ57" s="17">
        <f t="shared" si="280"/>
        <v>1</v>
      </c>
      <c r="AK57" s="17">
        <v>0</v>
      </c>
      <c r="AL57" s="17">
        <v>0</v>
      </c>
      <c r="AM57" s="17">
        <v>1</v>
      </c>
      <c r="AN57" s="17">
        <v>1</v>
      </c>
      <c r="AO57" s="17">
        <v>0</v>
      </c>
      <c r="AP57" s="17">
        <v>0</v>
      </c>
      <c r="AQ57" s="17">
        <v>0</v>
      </c>
      <c r="AR57" s="17">
        <v>0</v>
      </c>
      <c r="AS57" s="17">
        <f t="shared" si="229"/>
        <v>1</v>
      </c>
      <c r="AT57" s="17">
        <v>0</v>
      </c>
      <c r="AU57" s="17">
        <v>1</v>
      </c>
      <c r="AV57" s="17">
        <v>0</v>
      </c>
      <c r="AW57" s="17">
        <v>0</v>
      </c>
      <c r="AX57" s="17">
        <f>SUM(AY57:BB57)</f>
        <v>1</v>
      </c>
      <c r="AY57" s="17">
        <v>0</v>
      </c>
      <c r="AZ57" s="17">
        <v>1</v>
      </c>
      <c r="BA57" s="17"/>
      <c r="BB57" s="17">
        <v>0</v>
      </c>
      <c r="BC57" s="17">
        <f>SUM(BD57:BG57)</f>
        <v>1</v>
      </c>
      <c r="BD57" s="17">
        <v>0</v>
      </c>
      <c r="BE57" s="17">
        <v>1</v>
      </c>
      <c r="BF57" s="17">
        <v>0</v>
      </c>
      <c r="BG57" s="17">
        <v>0</v>
      </c>
      <c r="BH57" s="17">
        <f t="shared" ref="BH57:BI58" si="281">SUM(BJ57+BL57+BN57+BP57)</f>
        <v>1</v>
      </c>
      <c r="BI57" s="17">
        <f t="shared" si="281"/>
        <v>1</v>
      </c>
      <c r="BJ57" s="17">
        <v>0</v>
      </c>
      <c r="BK57" s="17">
        <v>0</v>
      </c>
      <c r="BL57" s="17">
        <v>1</v>
      </c>
      <c r="BM57" s="17">
        <v>1</v>
      </c>
      <c r="BN57" s="17">
        <v>0</v>
      </c>
      <c r="BO57" s="17">
        <v>0</v>
      </c>
      <c r="BP57" s="17">
        <v>0</v>
      </c>
      <c r="BQ57" s="17">
        <v>0</v>
      </c>
      <c r="BR57" s="17">
        <f t="shared" si="235"/>
        <v>1</v>
      </c>
      <c r="BS57" s="17">
        <v>0</v>
      </c>
      <c r="BT57" s="17">
        <v>1</v>
      </c>
      <c r="BU57" s="17">
        <v>0</v>
      </c>
      <c r="BV57" s="17">
        <v>0</v>
      </c>
      <c r="BW57" s="17">
        <f t="shared" si="237"/>
        <v>1</v>
      </c>
      <c r="BX57" s="17">
        <v>0</v>
      </c>
      <c r="BY57" s="17">
        <v>1</v>
      </c>
      <c r="BZ57" s="17">
        <v>0</v>
      </c>
      <c r="CA57" s="17">
        <v>0</v>
      </c>
      <c r="CB57" s="17">
        <f>SUM(CC57:CF57)</f>
        <v>1</v>
      </c>
      <c r="CC57" s="17">
        <v>0</v>
      </c>
      <c r="CD57" s="17">
        <v>1</v>
      </c>
      <c r="CE57" s="17">
        <v>0</v>
      </c>
      <c r="CF57" s="17">
        <v>0</v>
      </c>
      <c r="CG57" s="32">
        <f t="shared" si="240"/>
        <v>1</v>
      </c>
      <c r="CH57" s="32">
        <f t="shared" ref="CH57" si="282">SUM(AL57)</f>
        <v>0</v>
      </c>
      <c r="CI57" s="32">
        <f t="shared" ref="CI57" si="283">SUM(AN57)</f>
        <v>1</v>
      </c>
      <c r="CJ57" s="32">
        <f t="shared" ref="CJ57" si="284">SUM(AP57)</f>
        <v>0</v>
      </c>
      <c r="CK57" s="32">
        <f t="shared" ref="CK57" si="285">SUM(AR57)</f>
        <v>0</v>
      </c>
      <c r="CL57" s="32">
        <f t="shared" si="242"/>
        <v>1</v>
      </c>
      <c r="CM57" s="32">
        <f t="shared" ref="CM57:CP57" si="286">SUM(AT57)</f>
        <v>0</v>
      </c>
      <c r="CN57" s="32">
        <f t="shared" si="286"/>
        <v>1</v>
      </c>
      <c r="CO57" s="32">
        <f t="shared" si="286"/>
        <v>0</v>
      </c>
      <c r="CP57" s="32">
        <f t="shared" si="286"/>
        <v>0</v>
      </c>
      <c r="CQ57" s="32">
        <f t="shared" si="244"/>
        <v>1</v>
      </c>
      <c r="CR57" s="32">
        <f t="shared" ref="CR57:CU57" si="287">SUM(AY57)</f>
        <v>0</v>
      </c>
      <c r="CS57" s="32">
        <f t="shared" si="287"/>
        <v>1</v>
      </c>
      <c r="CT57" s="32">
        <f t="shared" si="287"/>
        <v>0</v>
      </c>
      <c r="CU57" s="32">
        <f t="shared" si="287"/>
        <v>0</v>
      </c>
      <c r="CV57" s="32">
        <f t="shared" si="246"/>
        <v>1</v>
      </c>
      <c r="CW57" s="32">
        <f t="shared" ref="CW57" si="288">SUM(BK57)</f>
        <v>0</v>
      </c>
      <c r="CX57" s="32">
        <f t="shared" ref="CX57" si="289">SUM(BM57)</f>
        <v>1</v>
      </c>
      <c r="CY57" s="32">
        <f t="shared" ref="CY57" si="290">SUM(BO57)</f>
        <v>0</v>
      </c>
      <c r="CZ57" s="32">
        <f t="shared" ref="CZ57" si="291">SUM(BQ57)</f>
        <v>0</v>
      </c>
      <c r="DA57" s="32">
        <f t="shared" si="248"/>
        <v>1</v>
      </c>
      <c r="DB57" s="32">
        <f t="shared" ref="DB57:DE57" si="292">SUM(BS57)</f>
        <v>0</v>
      </c>
      <c r="DC57" s="32">
        <f t="shared" si="292"/>
        <v>1</v>
      </c>
      <c r="DD57" s="32">
        <f t="shared" si="292"/>
        <v>0</v>
      </c>
      <c r="DE57" s="32">
        <f t="shared" si="292"/>
        <v>0</v>
      </c>
      <c r="DF57" s="32">
        <f t="shared" si="250"/>
        <v>1</v>
      </c>
      <c r="DG57" s="32">
        <f t="shared" ref="DG57:DJ57" si="293">SUM(BX57)</f>
        <v>0</v>
      </c>
      <c r="DH57" s="32">
        <f t="shared" si="293"/>
        <v>1</v>
      </c>
      <c r="DI57" s="32">
        <f t="shared" si="293"/>
        <v>0</v>
      </c>
      <c r="DJ57" s="33">
        <f t="shared" si="293"/>
        <v>0</v>
      </c>
      <c r="DK57" s="34" t="s">
        <v>243</v>
      </c>
    </row>
    <row r="58" spans="1:115" s="21" customFormat="1" ht="117.75" customHeight="1">
      <c r="A58" s="44" t="s">
        <v>291</v>
      </c>
      <c r="B58" s="15" t="s">
        <v>292</v>
      </c>
      <c r="C58" s="15" t="s">
        <v>54</v>
      </c>
      <c r="D58" s="15" t="s">
        <v>54</v>
      </c>
      <c r="E58" s="15" t="s">
        <v>54</v>
      </c>
      <c r="F58" s="15" t="s">
        <v>54</v>
      </c>
      <c r="G58" s="15" t="s">
        <v>54</v>
      </c>
      <c r="H58" s="15" t="s">
        <v>54</v>
      </c>
      <c r="I58" s="15" t="s">
        <v>54</v>
      </c>
      <c r="J58" s="15" t="s">
        <v>54</v>
      </c>
      <c r="K58" s="15" t="s">
        <v>54</v>
      </c>
      <c r="L58" s="15" t="s">
        <v>54</v>
      </c>
      <c r="M58" s="15" t="s">
        <v>54</v>
      </c>
      <c r="N58" s="15" t="s">
        <v>54</v>
      </c>
      <c r="O58" s="15" t="s">
        <v>54</v>
      </c>
      <c r="P58" s="15" t="s">
        <v>54</v>
      </c>
      <c r="Q58" s="15" t="s">
        <v>54</v>
      </c>
      <c r="R58" s="15" t="s">
        <v>54</v>
      </c>
      <c r="S58" s="15" t="s">
        <v>54</v>
      </c>
      <c r="T58" s="15" t="s">
        <v>54</v>
      </c>
      <c r="U58" s="15" t="s">
        <v>54</v>
      </c>
      <c r="V58" s="15" t="s">
        <v>54</v>
      </c>
      <c r="W58" s="15" t="s">
        <v>54</v>
      </c>
      <c r="X58" s="15" t="s">
        <v>54</v>
      </c>
      <c r="Y58" s="15" t="s">
        <v>54</v>
      </c>
      <c r="Z58" s="15" t="s">
        <v>54</v>
      </c>
      <c r="AA58" s="15" t="s">
        <v>54</v>
      </c>
      <c r="AB58" s="15" t="s">
        <v>54</v>
      </c>
      <c r="AC58" s="15" t="s">
        <v>54</v>
      </c>
      <c r="AD58" s="15" t="s">
        <v>54</v>
      </c>
      <c r="AE58" s="15" t="s">
        <v>54</v>
      </c>
      <c r="AF58" s="15" t="s">
        <v>54</v>
      </c>
      <c r="AG58" s="15" t="s">
        <v>54</v>
      </c>
      <c r="AH58" s="15" t="s">
        <v>54</v>
      </c>
      <c r="AI58" s="16">
        <f t="shared" si="280"/>
        <v>12710.699999999999</v>
      </c>
      <c r="AJ58" s="16">
        <f t="shared" si="280"/>
        <v>12654.3</v>
      </c>
      <c r="AK58" s="16">
        <f t="shared" ref="AK58:AR58" si="294">SUM(AK60)</f>
        <v>0</v>
      </c>
      <c r="AL58" s="16">
        <f t="shared" si="294"/>
        <v>0</v>
      </c>
      <c r="AM58" s="16">
        <f t="shared" si="294"/>
        <v>1851</v>
      </c>
      <c r="AN58" s="16">
        <f t="shared" si="294"/>
        <v>1794.5</v>
      </c>
      <c r="AO58" s="16">
        <f t="shared" si="294"/>
        <v>0</v>
      </c>
      <c r="AP58" s="16">
        <f t="shared" si="294"/>
        <v>0</v>
      </c>
      <c r="AQ58" s="16">
        <f t="shared" si="294"/>
        <v>10859.699999999999</v>
      </c>
      <c r="AR58" s="16">
        <f t="shared" si="294"/>
        <v>10859.8</v>
      </c>
      <c r="AS58" s="16">
        <f t="shared" si="229"/>
        <v>17225.900000000001</v>
      </c>
      <c r="AT58" s="16">
        <f>SUM(AT60)</f>
        <v>0</v>
      </c>
      <c r="AU58" s="16">
        <f t="shared" ref="AU58:AW58" si="295">SUM(AU60)</f>
        <v>0</v>
      </c>
      <c r="AV58" s="16">
        <f t="shared" si="295"/>
        <v>0</v>
      </c>
      <c r="AW58" s="16">
        <f t="shared" si="295"/>
        <v>17225.900000000001</v>
      </c>
      <c r="AX58" s="16">
        <f>SUM(AY58:BB58)</f>
        <v>17414.3</v>
      </c>
      <c r="AY58" s="16">
        <f t="shared" ref="AY58:BB58" si="296">SUM(AY60)</f>
        <v>0</v>
      </c>
      <c r="AZ58" s="16">
        <f t="shared" si="296"/>
        <v>0</v>
      </c>
      <c r="BA58" s="16">
        <f t="shared" si="296"/>
        <v>0</v>
      </c>
      <c r="BB58" s="16">
        <f t="shared" si="296"/>
        <v>17414.3</v>
      </c>
      <c r="BC58" s="16">
        <f>SUM(BD58:BG58)</f>
        <v>17586.999999999996</v>
      </c>
      <c r="BD58" s="16">
        <f t="shared" ref="BD58:BG58" si="297">SUM(BD60)</f>
        <v>0</v>
      </c>
      <c r="BE58" s="16">
        <f t="shared" si="297"/>
        <v>0</v>
      </c>
      <c r="BF58" s="16">
        <f t="shared" si="297"/>
        <v>0</v>
      </c>
      <c r="BG58" s="16">
        <f t="shared" si="297"/>
        <v>17586.999999999996</v>
      </c>
      <c r="BH58" s="16">
        <f t="shared" si="281"/>
        <v>12710.699999999999</v>
      </c>
      <c r="BI58" s="16">
        <f t="shared" si="281"/>
        <v>12654.3</v>
      </c>
      <c r="BJ58" s="16">
        <f t="shared" ref="BJ58:BQ58" si="298">SUM(BJ60)</f>
        <v>0</v>
      </c>
      <c r="BK58" s="16">
        <f t="shared" si="298"/>
        <v>0</v>
      </c>
      <c r="BL58" s="16">
        <f t="shared" si="298"/>
        <v>1851</v>
      </c>
      <c r="BM58" s="16">
        <f t="shared" si="298"/>
        <v>1794.5</v>
      </c>
      <c r="BN58" s="16">
        <f t="shared" si="298"/>
        <v>0</v>
      </c>
      <c r="BO58" s="16">
        <f t="shared" si="298"/>
        <v>0</v>
      </c>
      <c r="BP58" s="16">
        <f t="shared" si="298"/>
        <v>10859.699999999999</v>
      </c>
      <c r="BQ58" s="16">
        <f t="shared" si="298"/>
        <v>10859.8</v>
      </c>
      <c r="BR58" s="16">
        <f t="shared" si="235"/>
        <v>17225.900000000001</v>
      </c>
      <c r="BS58" s="16">
        <f t="shared" ref="BS58:BV58" si="299">SUM(BS60)</f>
        <v>0</v>
      </c>
      <c r="BT58" s="16">
        <f t="shared" si="299"/>
        <v>0</v>
      </c>
      <c r="BU58" s="16">
        <f t="shared" si="299"/>
        <v>0</v>
      </c>
      <c r="BV58" s="16">
        <f t="shared" si="299"/>
        <v>17225.900000000001</v>
      </c>
      <c r="BW58" s="16">
        <f t="shared" si="237"/>
        <v>17414.3</v>
      </c>
      <c r="BX58" s="16">
        <f t="shared" ref="BX58:CA58" si="300">SUM(BX60)</f>
        <v>0</v>
      </c>
      <c r="BY58" s="16">
        <f t="shared" si="300"/>
        <v>0</v>
      </c>
      <c r="BZ58" s="16">
        <f t="shared" si="300"/>
        <v>0</v>
      </c>
      <c r="CA58" s="16">
        <f t="shared" si="300"/>
        <v>17414.3</v>
      </c>
      <c r="CB58" s="16">
        <f>SUM(CC58:CF58)</f>
        <v>17586.999999999996</v>
      </c>
      <c r="CC58" s="16">
        <f t="shared" ref="CC58:CF58" si="301">SUM(CC60)</f>
        <v>0</v>
      </c>
      <c r="CD58" s="16">
        <f t="shared" si="301"/>
        <v>0</v>
      </c>
      <c r="CE58" s="16">
        <f t="shared" si="301"/>
        <v>0</v>
      </c>
      <c r="CF58" s="16">
        <f t="shared" si="301"/>
        <v>17586.999999999996</v>
      </c>
      <c r="CG58" s="18">
        <f t="shared" si="240"/>
        <v>12654.3</v>
      </c>
      <c r="CH58" s="16">
        <f t="shared" ref="CH58:CK58" si="302">SUM(CH60)</f>
        <v>0</v>
      </c>
      <c r="CI58" s="16">
        <f t="shared" si="302"/>
        <v>1794.5</v>
      </c>
      <c r="CJ58" s="16">
        <f t="shared" si="302"/>
        <v>0</v>
      </c>
      <c r="CK58" s="16">
        <f t="shared" si="302"/>
        <v>10859.8</v>
      </c>
      <c r="CL58" s="18">
        <f t="shared" si="242"/>
        <v>17225.900000000001</v>
      </c>
      <c r="CM58" s="16">
        <f t="shared" ref="CM58:CP58" si="303">SUM(CM60)</f>
        <v>0</v>
      </c>
      <c r="CN58" s="16">
        <f t="shared" si="303"/>
        <v>0</v>
      </c>
      <c r="CO58" s="16">
        <f t="shared" si="303"/>
        <v>0</v>
      </c>
      <c r="CP58" s="16">
        <f t="shared" si="303"/>
        <v>17225.900000000001</v>
      </c>
      <c r="CQ58" s="18">
        <f t="shared" si="244"/>
        <v>17414.3</v>
      </c>
      <c r="CR58" s="16">
        <f t="shared" ref="CR58:CU58" si="304">SUM(CR60)</f>
        <v>0</v>
      </c>
      <c r="CS58" s="16">
        <f t="shared" si="304"/>
        <v>0</v>
      </c>
      <c r="CT58" s="16">
        <f t="shared" si="304"/>
        <v>0</v>
      </c>
      <c r="CU58" s="16">
        <f t="shared" si="304"/>
        <v>17414.3</v>
      </c>
      <c r="CV58" s="18">
        <f t="shared" si="246"/>
        <v>12654.3</v>
      </c>
      <c r="CW58" s="16">
        <f t="shared" ref="CW58:CZ58" si="305">SUM(CW60)</f>
        <v>0</v>
      </c>
      <c r="CX58" s="16">
        <f t="shared" si="305"/>
        <v>1794.5</v>
      </c>
      <c r="CY58" s="16">
        <f t="shared" si="305"/>
        <v>0</v>
      </c>
      <c r="CZ58" s="16">
        <f t="shared" si="305"/>
        <v>10859.8</v>
      </c>
      <c r="DA58" s="18">
        <f t="shared" si="248"/>
        <v>17225.900000000001</v>
      </c>
      <c r="DB58" s="16">
        <f t="shared" ref="DB58:DE58" si="306">SUM(DB60)</f>
        <v>0</v>
      </c>
      <c r="DC58" s="16">
        <f t="shared" si="306"/>
        <v>0</v>
      </c>
      <c r="DD58" s="16">
        <f t="shared" si="306"/>
        <v>0</v>
      </c>
      <c r="DE58" s="16">
        <f t="shared" si="306"/>
        <v>17225.900000000001</v>
      </c>
      <c r="DF58" s="18">
        <f t="shared" si="250"/>
        <v>17414.3</v>
      </c>
      <c r="DG58" s="16">
        <f t="shared" ref="DG58:DJ58" si="307">SUM(DG60)</f>
        <v>0</v>
      </c>
      <c r="DH58" s="16">
        <f t="shared" si="307"/>
        <v>0</v>
      </c>
      <c r="DI58" s="16">
        <f t="shared" si="307"/>
        <v>0</v>
      </c>
      <c r="DJ58" s="19">
        <f t="shared" si="307"/>
        <v>17414.3</v>
      </c>
      <c r="DK58" s="20"/>
    </row>
    <row r="59" spans="1:115">
      <c r="A59" s="22" t="s">
        <v>55</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4"/>
      <c r="BS59" s="25"/>
      <c r="BT59" s="25"/>
      <c r="BU59" s="25"/>
      <c r="BV59" s="25"/>
      <c r="BW59" s="24"/>
      <c r="BX59" s="25"/>
      <c r="BY59" s="25"/>
      <c r="BZ59" s="25"/>
      <c r="CA59" s="25"/>
      <c r="CB59" s="25"/>
      <c r="CC59" s="25"/>
      <c r="CD59" s="25"/>
      <c r="CE59" s="25"/>
      <c r="CF59" s="25"/>
      <c r="CG59" s="6"/>
      <c r="CH59" s="25"/>
      <c r="CI59" s="25"/>
      <c r="CJ59" s="25"/>
      <c r="CK59" s="25"/>
      <c r="CL59" s="6"/>
      <c r="CM59" s="25"/>
      <c r="CN59" s="25"/>
      <c r="CO59" s="25"/>
      <c r="CP59" s="25"/>
      <c r="CQ59" s="6"/>
      <c r="CR59" s="25"/>
      <c r="CS59" s="25"/>
      <c r="CT59" s="25"/>
      <c r="CU59" s="25"/>
      <c r="CV59" s="6"/>
      <c r="CW59" s="25"/>
      <c r="CX59" s="25"/>
      <c r="CY59" s="25"/>
      <c r="CZ59" s="25"/>
      <c r="DA59" s="6"/>
      <c r="DB59" s="25"/>
      <c r="DC59" s="25"/>
      <c r="DD59" s="25"/>
      <c r="DE59" s="25"/>
      <c r="DF59" s="6"/>
      <c r="DG59" s="25"/>
      <c r="DH59" s="25"/>
      <c r="DI59" s="25"/>
      <c r="DJ59" s="27"/>
      <c r="DK59" s="28"/>
    </row>
    <row r="60" spans="1:115" s="21" customFormat="1" ht="21">
      <c r="A60" s="14" t="s">
        <v>293</v>
      </c>
      <c r="B60" s="15" t="s">
        <v>294</v>
      </c>
      <c r="C60" s="15" t="s">
        <v>54</v>
      </c>
      <c r="D60" s="15" t="s">
        <v>54</v>
      </c>
      <c r="E60" s="15" t="s">
        <v>54</v>
      </c>
      <c r="F60" s="15" t="s">
        <v>54</v>
      </c>
      <c r="G60" s="15" t="s">
        <v>54</v>
      </c>
      <c r="H60" s="15" t="s">
        <v>54</v>
      </c>
      <c r="I60" s="15" t="s">
        <v>54</v>
      </c>
      <c r="J60" s="15" t="s">
        <v>54</v>
      </c>
      <c r="K60" s="15" t="s">
        <v>54</v>
      </c>
      <c r="L60" s="15" t="s">
        <v>54</v>
      </c>
      <c r="M60" s="15" t="s">
        <v>54</v>
      </c>
      <c r="N60" s="15" t="s">
        <v>54</v>
      </c>
      <c r="O60" s="15" t="s">
        <v>54</v>
      </c>
      <c r="P60" s="15" t="s">
        <v>54</v>
      </c>
      <c r="Q60" s="15" t="s">
        <v>54</v>
      </c>
      <c r="R60" s="15" t="s">
        <v>54</v>
      </c>
      <c r="S60" s="15" t="s">
        <v>54</v>
      </c>
      <c r="T60" s="15" t="s">
        <v>54</v>
      </c>
      <c r="U60" s="15" t="s">
        <v>54</v>
      </c>
      <c r="V60" s="15" t="s">
        <v>54</v>
      </c>
      <c r="W60" s="15" t="s">
        <v>54</v>
      </c>
      <c r="X60" s="15" t="s">
        <v>54</v>
      </c>
      <c r="Y60" s="15" t="s">
        <v>54</v>
      </c>
      <c r="Z60" s="15" t="s">
        <v>54</v>
      </c>
      <c r="AA60" s="15" t="s">
        <v>54</v>
      </c>
      <c r="AB60" s="15" t="s">
        <v>54</v>
      </c>
      <c r="AC60" s="15" t="s">
        <v>54</v>
      </c>
      <c r="AD60" s="15" t="s">
        <v>54</v>
      </c>
      <c r="AE60" s="15" t="s">
        <v>54</v>
      </c>
      <c r="AF60" s="15" t="s">
        <v>54</v>
      </c>
      <c r="AG60" s="15" t="s">
        <v>54</v>
      </c>
      <c r="AH60" s="15" t="s">
        <v>54</v>
      </c>
      <c r="AI60" s="16">
        <f t="shared" ref="AI60:AJ60" si="308">SUM(AK60+AM60+AO60+AQ60)</f>
        <v>12710.699999999999</v>
      </c>
      <c r="AJ60" s="16">
        <f t="shared" si="308"/>
        <v>12654.3</v>
      </c>
      <c r="AK60" s="16">
        <f t="shared" ref="AK60:AR60" si="309">SUM(AK62)</f>
        <v>0</v>
      </c>
      <c r="AL60" s="16">
        <f t="shared" si="309"/>
        <v>0</v>
      </c>
      <c r="AM60" s="16">
        <f t="shared" si="309"/>
        <v>1851</v>
      </c>
      <c r="AN60" s="16">
        <f t="shared" si="309"/>
        <v>1794.5</v>
      </c>
      <c r="AO60" s="16">
        <f t="shared" si="309"/>
        <v>0</v>
      </c>
      <c r="AP60" s="16">
        <f t="shared" si="309"/>
        <v>0</v>
      </c>
      <c r="AQ60" s="16">
        <f t="shared" si="309"/>
        <v>10859.699999999999</v>
      </c>
      <c r="AR60" s="16">
        <f t="shared" si="309"/>
        <v>10859.8</v>
      </c>
      <c r="AS60" s="16">
        <f t="shared" ref="AS60" si="310">SUM(AT60:AW60)</f>
        <v>17225.900000000001</v>
      </c>
      <c r="AT60" s="16">
        <f>SUM(AT62)</f>
        <v>0</v>
      </c>
      <c r="AU60" s="16">
        <f t="shared" ref="AU60:AW60" si="311">SUM(AU62)</f>
        <v>0</v>
      </c>
      <c r="AV60" s="16">
        <f t="shared" si="311"/>
        <v>0</v>
      </c>
      <c r="AW60" s="16">
        <f t="shared" si="311"/>
        <v>17225.900000000001</v>
      </c>
      <c r="AX60" s="16">
        <f>SUM(AY60:BB60)</f>
        <v>17414.3</v>
      </c>
      <c r="AY60" s="16">
        <f t="shared" ref="AY60:BB60" si="312">SUM(AY62)</f>
        <v>0</v>
      </c>
      <c r="AZ60" s="16">
        <f t="shared" si="312"/>
        <v>0</v>
      </c>
      <c r="BA60" s="16">
        <f t="shared" si="312"/>
        <v>0</v>
      </c>
      <c r="BB60" s="16">
        <f t="shared" si="312"/>
        <v>17414.3</v>
      </c>
      <c r="BC60" s="16">
        <f>SUM(BD60:BG60)</f>
        <v>17586.999999999996</v>
      </c>
      <c r="BD60" s="16">
        <f t="shared" ref="BD60:BG60" si="313">SUM(BD62)</f>
        <v>0</v>
      </c>
      <c r="BE60" s="16">
        <f t="shared" si="313"/>
        <v>0</v>
      </c>
      <c r="BF60" s="16">
        <f t="shared" si="313"/>
        <v>0</v>
      </c>
      <c r="BG60" s="16">
        <f t="shared" si="313"/>
        <v>17586.999999999996</v>
      </c>
      <c r="BH60" s="16">
        <f t="shared" ref="BH60:BI60" si="314">SUM(BJ60+BL60+BN60+BP60)</f>
        <v>12710.699999999999</v>
      </c>
      <c r="BI60" s="16">
        <f t="shared" si="314"/>
        <v>12654.3</v>
      </c>
      <c r="BJ60" s="16">
        <f t="shared" ref="BJ60:BQ60" si="315">SUM(BJ62)</f>
        <v>0</v>
      </c>
      <c r="BK60" s="16">
        <f t="shared" si="315"/>
        <v>0</v>
      </c>
      <c r="BL60" s="16">
        <f t="shared" si="315"/>
        <v>1851</v>
      </c>
      <c r="BM60" s="16">
        <f t="shared" si="315"/>
        <v>1794.5</v>
      </c>
      <c r="BN60" s="16">
        <f t="shared" si="315"/>
        <v>0</v>
      </c>
      <c r="BO60" s="16">
        <f t="shared" si="315"/>
        <v>0</v>
      </c>
      <c r="BP60" s="16">
        <f t="shared" si="315"/>
        <v>10859.699999999999</v>
      </c>
      <c r="BQ60" s="16">
        <f t="shared" si="315"/>
        <v>10859.8</v>
      </c>
      <c r="BR60" s="16">
        <f t="shared" ref="BR60" si="316">SUM(BS60:BV60)</f>
        <v>17225.900000000001</v>
      </c>
      <c r="BS60" s="16">
        <f t="shared" ref="BS60:BV60" si="317">SUM(BS62)</f>
        <v>0</v>
      </c>
      <c r="BT60" s="16">
        <f t="shared" si="317"/>
        <v>0</v>
      </c>
      <c r="BU60" s="16">
        <f t="shared" si="317"/>
        <v>0</v>
      </c>
      <c r="BV60" s="16">
        <f t="shared" si="317"/>
        <v>17225.900000000001</v>
      </c>
      <c r="BW60" s="16">
        <f t="shared" ref="BW60" si="318">SUM(BX60:CA60)</f>
        <v>17414.3</v>
      </c>
      <c r="BX60" s="16">
        <f t="shared" ref="BX60:CA60" si="319">SUM(BX62)</f>
        <v>0</v>
      </c>
      <c r="BY60" s="16">
        <f t="shared" si="319"/>
        <v>0</v>
      </c>
      <c r="BZ60" s="16">
        <f t="shared" si="319"/>
        <v>0</v>
      </c>
      <c r="CA60" s="16">
        <f t="shared" si="319"/>
        <v>17414.3</v>
      </c>
      <c r="CB60" s="16">
        <f>SUM(CC60:CF60)</f>
        <v>17586.999999999996</v>
      </c>
      <c r="CC60" s="16">
        <f t="shared" ref="CC60:CF60" si="320">SUM(CC62)</f>
        <v>0</v>
      </c>
      <c r="CD60" s="16">
        <f t="shared" si="320"/>
        <v>0</v>
      </c>
      <c r="CE60" s="16">
        <f t="shared" si="320"/>
        <v>0</v>
      </c>
      <c r="CF60" s="16">
        <f t="shared" si="320"/>
        <v>17586.999999999996</v>
      </c>
      <c r="CG60" s="18">
        <f t="shared" ref="CG60" si="321">SUM(CH60:CK60)</f>
        <v>12654.3</v>
      </c>
      <c r="CH60" s="16">
        <f t="shared" ref="CH60:CK60" si="322">SUM(CH62)</f>
        <v>0</v>
      </c>
      <c r="CI60" s="16">
        <f t="shared" si="322"/>
        <v>1794.5</v>
      </c>
      <c r="CJ60" s="16">
        <f t="shared" si="322"/>
        <v>0</v>
      </c>
      <c r="CK60" s="16">
        <f t="shared" si="322"/>
        <v>10859.8</v>
      </c>
      <c r="CL60" s="18">
        <f t="shared" ref="CL60" si="323">SUM(CM60:CP60)</f>
        <v>17225.900000000001</v>
      </c>
      <c r="CM60" s="16">
        <f t="shared" ref="CM60:CP60" si="324">SUM(CM62)</f>
        <v>0</v>
      </c>
      <c r="CN60" s="16">
        <f t="shared" si="324"/>
        <v>0</v>
      </c>
      <c r="CO60" s="16">
        <f t="shared" si="324"/>
        <v>0</v>
      </c>
      <c r="CP60" s="16">
        <f t="shared" si="324"/>
        <v>17225.900000000001</v>
      </c>
      <c r="CQ60" s="18">
        <f t="shared" ref="CQ60" si="325">SUM(CR60:CU60)</f>
        <v>17414.3</v>
      </c>
      <c r="CR60" s="16">
        <f t="shared" ref="CR60:CU60" si="326">SUM(CR62)</f>
        <v>0</v>
      </c>
      <c r="CS60" s="16">
        <f t="shared" si="326"/>
        <v>0</v>
      </c>
      <c r="CT60" s="16">
        <f t="shared" si="326"/>
        <v>0</v>
      </c>
      <c r="CU60" s="16">
        <f t="shared" si="326"/>
        <v>17414.3</v>
      </c>
      <c r="CV60" s="18">
        <f t="shared" ref="CV60" si="327">SUM(CW60:CZ60)</f>
        <v>12654.3</v>
      </c>
      <c r="CW60" s="16">
        <f t="shared" ref="CW60:CZ60" si="328">SUM(CW62)</f>
        <v>0</v>
      </c>
      <c r="CX60" s="16">
        <f t="shared" si="328"/>
        <v>1794.5</v>
      </c>
      <c r="CY60" s="16">
        <f t="shared" si="328"/>
        <v>0</v>
      </c>
      <c r="CZ60" s="16">
        <f t="shared" si="328"/>
        <v>10859.8</v>
      </c>
      <c r="DA60" s="18">
        <f t="shared" ref="DA60" si="329">SUM(DB60:DE60)</f>
        <v>17225.900000000001</v>
      </c>
      <c r="DB60" s="16">
        <f t="shared" ref="DB60:DE60" si="330">SUM(DB62)</f>
        <v>0</v>
      </c>
      <c r="DC60" s="16">
        <f t="shared" si="330"/>
        <v>0</v>
      </c>
      <c r="DD60" s="16">
        <f t="shared" si="330"/>
        <v>0</v>
      </c>
      <c r="DE60" s="16">
        <f t="shared" si="330"/>
        <v>17225.900000000001</v>
      </c>
      <c r="DF60" s="18">
        <f t="shared" ref="DF60" si="331">SUM(DG60:DJ60)</f>
        <v>17414.3</v>
      </c>
      <c r="DG60" s="16">
        <f t="shared" ref="DG60:DJ60" si="332">SUM(DG62)</f>
        <v>0</v>
      </c>
      <c r="DH60" s="16">
        <f t="shared" si="332"/>
        <v>0</v>
      </c>
      <c r="DI60" s="16">
        <f t="shared" si="332"/>
        <v>0</v>
      </c>
      <c r="DJ60" s="19">
        <f t="shared" si="332"/>
        <v>17414.3</v>
      </c>
      <c r="DK60" s="20"/>
    </row>
    <row r="61" spans="1:115">
      <c r="A61" s="22" t="s">
        <v>55</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4"/>
      <c r="BS61" s="25"/>
      <c r="BT61" s="25"/>
      <c r="BU61" s="25"/>
      <c r="BV61" s="25"/>
      <c r="BW61" s="24"/>
      <c r="BX61" s="25"/>
      <c r="BY61" s="25"/>
      <c r="BZ61" s="25"/>
      <c r="CA61" s="25"/>
      <c r="CB61" s="25"/>
      <c r="CC61" s="25"/>
      <c r="CD61" s="25"/>
      <c r="CE61" s="25"/>
      <c r="CF61" s="25"/>
      <c r="CG61" s="6"/>
      <c r="CH61" s="25"/>
      <c r="CI61" s="25"/>
      <c r="CJ61" s="25"/>
      <c r="CK61" s="25"/>
      <c r="CL61" s="6"/>
      <c r="CM61" s="25"/>
      <c r="CN61" s="25"/>
      <c r="CO61" s="25"/>
      <c r="CP61" s="25"/>
      <c r="CQ61" s="6"/>
      <c r="CR61" s="25"/>
      <c r="CS61" s="25"/>
      <c r="CT61" s="25"/>
      <c r="CU61" s="25"/>
      <c r="CV61" s="6"/>
      <c r="CW61" s="25"/>
      <c r="CX61" s="25"/>
      <c r="CY61" s="25"/>
      <c r="CZ61" s="25"/>
      <c r="DA61" s="6"/>
      <c r="DB61" s="25"/>
      <c r="DC61" s="25"/>
      <c r="DD61" s="25"/>
      <c r="DE61" s="25"/>
      <c r="DF61" s="6"/>
      <c r="DG61" s="25"/>
      <c r="DH61" s="25"/>
      <c r="DI61" s="25"/>
      <c r="DJ61" s="27"/>
      <c r="DK61" s="28"/>
    </row>
    <row r="62" spans="1:115" s="21" customFormat="1" ht="102.75" customHeight="1">
      <c r="A62" s="44" t="s">
        <v>295</v>
      </c>
      <c r="B62" s="15" t="s">
        <v>296</v>
      </c>
      <c r="C62" s="15" t="s">
        <v>54</v>
      </c>
      <c r="D62" s="15" t="s">
        <v>54</v>
      </c>
      <c r="E62" s="15" t="s">
        <v>54</v>
      </c>
      <c r="F62" s="15" t="s">
        <v>54</v>
      </c>
      <c r="G62" s="15" t="s">
        <v>54</v>
      </c>
      <c r="H62" s="15" t="s">
        <v>54</v>
      </c>
      <c r="I62" s="15" t="s">
        <v>54</v>
      </c>
      <c r="J62" s="15" t="s">
        <v>54</v>
      </c>
      <c r="K62" s="15" t="s">
        <v>54</v>
      </c>
      <c r="L62" s="15" t="s">
        <v>54</v>
      </c>
      <c r="M62" s="15" t="s">
        <v>54</v>
      </c>
      <c r="N62" s="15" t="s">
        <v>54</v>
      </c>
      <c r="O62" s="15" t="s">
        <v>54</v>
      </c>
      <c r="P62" s="15" t="s">
        <v>54</v>
      </c>
      <c r="Q62" s="15" t="s">
        <v>54</v>
      </c>
      <c r="R62" s="15" t="s">
        <v>54</v>
      </c>
      <c r="S62" s="15" t="s">
        <v>54</v>
      </c>
      <c r="T62" s="15" t="s">
        <v>54</v>
      </c>
      <c r="U62" s="15" t="s">
        <v>54</v>
      </c>
      <c r="V62" s="15" t="s">
        <v>54</v>
      </c>
      <c r="W62" s="15" t="s">
        <v>54</v>
      </c>
      <c r="X62" s="15" t="s">
        <v>54</v>
      </c>
      <c r="Y62" s="15" t="s">
        <v>54</v>
      </c>
      <c r="Z62" s="15" t="s">
        <v>54</v>
      </c>
      <c r="AA62" s="15" t="s">
        <v>54</v>
      </c>
      <c r="AB62" s="15" t="s">
        <v>54</v>
      </c>
      <c r="AC62" s="15" t="s">
        <v>54</v>
      </c>
      <c r="AD62" s="15" t="s">
        <v>54</v>
      </c>
      <c r="AE62" s="15" t="s">
        <v>54</v>
      </c>
      <c r="AF62" s="15" t="s">
        <v>54</v>
      </c>
      <c r="AG62" s="15" t="s">
        <v>54</v>
      </c>
      <c r="AH62" s="15" t="s">
        <v>54</v>
      </c>
      <c r="AI62" s="16">
        <f t="shared" ref="AI62:AJ62" si="333">SUM(AK62+AM62+AO62+AQ62)</f>
        <v>12710.699999999999</v>
      </c>
      <c r="AJ62" s="16">
        <f t="shared" si="333"/>
        <v>12654.3</v>
      </c>
      <c r="AK62" s="16">
        <f>SUM(AK64+AK65+AK66+AK67+AK68+AK69+AK70+AK71+AK73+AK75)+AK74+AK72</f>
        <v>0</v>
      </c>
      <c r="AL62" s="16">
        <f t="shared" ref="AL62:AR62" si="334">SUM(AL64+AL65+AL66+AL67+AL68+AL69+AL70+AL71+AL73+AL75)+AL74+AL72</f>
        <v>0</v>
      </c>
      <c r="AM62" s="16">
        <f t="shared" si="334"/>
        <v>1851</v>
      </c>
      <c r="AN62" s="16">
        <f t="shared" si="334"/>
        <v>1794.5</v>
      </c>
      <c r="AO62" s="16">
        <f t="shared" si="334"/>
        <v>0</v>
      </c>
      <c r="AP62" s="16">
        <f t="shared" si="334"/>
        <v>0</v>
      </c>
      <c r="AQ62" s="16">
        <f t="shared" si="334"/>
        <v>10859.699999999999</v>
      </c>
      <c r="AR62" s="16">
        <f t="shared" si="334"/>
        <v>10859.8</v>
      </c>
      <c r="AS62" s="16">
        <f t="shared" ref="AS62:AS75" si="335">SUM(AT62:AW62)</f>
        <v>17225.900000000001</v>
      </c>
      <c r="AT62" s="16">
        <f t="shared" ref="AT62:AW62" si="336">SUM(AT64+AT65+AT66+AT67+AT68+AT69+AT70+AT71+AT73+AT75)+AT74+AT72</f>
        <v>0</v>
      </c>
      <c r="AU62" s="16">
        <f t="shared" si="336"/>
        <v>0</v>
      </c>
      <c r="AV62" s="16">
        <f t="shared" si="336"/>
        <v>0</v>
      </c>
      <c r="AW62" s="16">
        <f t="shared" si="336"/>
        <v>17225.900000000001</v>
      </c>
      <c r="AX62" s="16">
        <f>SUM(AY62:BB62)</f>
        <v>17414.3</v>
      </c>
      <c r="AY62" s="16">
        <f t="shared" ref="AY62:BB62" si="337">SUM(AY64+AY65+AY66+AY67+AY68+AY69+AY70+AY71+AY73+AY75)+AY74+AY72</f>
        <v>0</v>
      </c>
      <c r="AZ62" s="16">
        <f t="shared" si="337"/>
        <v>0</v>
      </c>
      <c r="BA62" s="16">
        <f t="shared" si="337"/>
        <v>0</v>
      </c>
      <c r="BB62" s="16">
        <f t="shared" si="337"/>
        <v>17414.3</v>
      </c>
      <c r="BC62" s="16">
        <f>SUM(BD62:BG62)</f>
        <v>17586.999999999996</v>
      </c>
      <c r="BD62" s="16">
        <f t="shared" ref="BD62:BG62" si="338">SUM(BD64+BD65+BD66+BD67+BD68+BD69+BD70+BD71+BD73+BD75)+BD74+BD72</f>
        <v>0</v>
      </c>
      <c r="BE62" s="16">
        <f t="shared" si="338"/>
        <v>0</v>
      </c>
      <c r="BF62" s="16">
        <f t="shared" si="338"/>
        <v>0</v>
      </c>
      <c r="BG62" s="16">
        <f t="shared" si="338"/>
        <v>17586.999999999996</v>
      </c>
      <c r="BH62" s="16">
        <f t="shared" ref="BH62:BI62" si="339">SUM(BJ62+BL62+BN62+BP62)</f>
        <v>12710.699999999999</v>
      </c>
      <c r="BI62" s="16">
        <f t="shared" si="339"/>
        <v>12654.3</v>
      </c>
      <c r="BJ62" s="16">
        <f t="shared" ref="BJ62:BQ62" si="340">SUM(BJ64+BJ65+BJ66+BJ67+BJ68+BJ69+BJ70+BJ71+BJ73+BJ75)+BJ74+BJ72</f>
        <v>0</v>
      </c>
      <c r="BK62" s="16">
        <f t="shared" si="340"/>
        <v>0</v>
      </c>
      <c r="BL62" s="16">
        <f t="shared" si="340"/>
        <v>1851</v>
      </c>
      <c r="BM62" s="16">
        <f t="shared" si="340"/>
        <v>1794.5</v>
      </c>
      <c r="BN62" s="16">
        <f t="shared" si="340"/>
        <v>0</v>
      </c>
      <c r="BO62" s="16">
        <f t="shared" si="340"/>
        <v>0</v>
      </c>
      <c r="BP62" s="16">
        <f t="shared" si="340"/>
        <v>10859.699999999999</v>
      </c>
      <c r="BQ62" s="16">
        <f t="shared" si="340"/>
        <v>10859.8</v>
      </c>
      <c r="BR62" s="16">
        <f t="shared" ref="BR62:BR77" si="341">SUM(BS62:BV62)</f>
        <v>17225.900000000001</v>
      </c>
      <c r="BS62" s="16">
        <f t="shared" ref="BS62:BV62" si="342">SUM(BS64+BS65+BS66+BS67+BS68+BS69+BS70+BS71+BS73+BS75)+BS74+BS72</f>
        <v>0</v>
      </c>
      <c r="BT62" s="16">
        <f t="shared" si="342"/>
        <v>0</v>
      </c>
      <c r="BU62" s="16">
        <f t="shared" si="342"/>
        <v>0</v>
      </c>
      <c r="BV62" s="16">
        <f t="shared" si="342"/>
        <v>17225.900000000001</v>
      </c>
      <c r="BW62" s="16">
        <f t="shared" ref="BW62:BW77" si="343">SUM(BX62:CA62)</f>
        <v>17414.3</v>
      </c>
      <c r="BX62" s="16">
        <f t="shared" ref="BX62:CA62" si="344">SUM(BX64+BX65+BX66+BX67+BX68+BX69+BX70+BX71+BX73+BX75)+BX74+BX72</f>
        <v>0</v>
      </c>
      <c r="BY62" s="16">
        <f t="shared" si="344"/>
        <v>0</v>
      </c>
      <c r="BZ62" s="16">
        <f t="shared" si="344"/>
        <v>0</v>
      </c>
      <c r="CA62" s="16">
        <f t="shared" si="344"/>
        <v>17414.3</v>
      </c>
      <c r="CB62" s="16">
        <f>SUM(CC62:CF62)</f>
        <v>17586.999999999996</v>
      </c>
      <c r="CC62" s="16">
        <f t="shared" ref="CC62:CF62" si="345">SUM(CC64+CC65+CC66+CC67+CC68+CC69+CC70+CC71+CC73+CC75)+CC74+CC72</f>
        <v>0</v>
      </c>
      <c r="CD62" s="16">
        <f t="shared" si="345"/>
        <v>0</v>
      </c>
      <c r="CE62" s="16">
        <f t="shared" si="345"/>
        <v>0</v>
      </c>
      <c r="CF62" s="16">
        <f t="shared" si="345"/>
        <v>17586.999999999996</v>
      </c>
      <c r="CG62" s="18">
        <f t="shared" ref="CG62:CG77" si="346">SUM(CH62:CK62)</f>
        <v>12654.3</v>
      </c>
      <c r="CH62" s="16">
        <f t="shared" ref="CH62:CK62" si="347">SUM(CH64+CH65+CH66+CH67+CH68+CH69+CH70+CH71+CH73+CH75)+CH74+CH72</f>
        <v>0</v>
      </c>
      <c r="CI62" s="16">
        <f t="shared" si="347"/>
        <v>1794.5</v>
      </c>
      <c r="CJ62" s="16">
        <f t="shared" si="347"/>
        <v>0</v>
      </c>
      <c r="CK62" s="16">
        <f t="shared" si="347"/>
        <v>10859.8</v>
      </c>
      <c r="CL62" s="18">
        <f t="shared" ref="CL62:CL77" si="348">SUM(CM62:CP62)</f>
        <v>17225.900000000001</v>
      </c>
      <c r="CM62" s="16">
        <f t="shared" ref="CM62:CP62" si="349">SUM(CM64+CM65+CM66+CM67+CM68+CM69+CM70+CM71+CM73+CM75)+CM74+CM72</f>
        <v>0</v>
      </c>
      <c r="CN62" s="16">
        <f t="shared" si="349"/>
        <v>0</v>
      </c>
      <c r="CO62" s="16">
        <f t="shared" si="349"/>
        <v>0</v>
      </c>
      <c r="CP62" s="16">
        <f t="shared" si="349"/>
        <v>17225.900000000001</v>
      </c>
      <c r="CQ62" s="18">
        <f t="shared" ref="CQ62:CQ77" si="350">SUM(CR62:CU62)</f>
        <v>17414.3</v>
      </c>
      <c r="CR62" s="16">
        <f t="shared" ref="CR62:CU62" si="351">SUM(CR64+CR65+CR66+CR67+CR68+CR69+CR70+CR71+CR73+CR75)+CR74+CR72</f>
        <v>0</v>
      </c>
      <c r="CS62" s="16">
        <f t="shared" si="351"/>
        <v>0</v>
      </c>
      <c r="CT62" s="16">
        <f t="shared" si="351"/>
        <v>0</v>
      </c>
      <c r="CU62" s="16">
        <f t="shared" si="351"/>
        <v>17414.3</v>
      </c>
      <c r="CV62" s="18">
        <f t="shared" ref="CV62:CV77" si="352">SUM(CW62:CZ62)</f>
        <v>12654.3</v>
      </c>
      <c r="CW62" s="16">
        <f t="shared" ref="CW62:CZ62" si="353">SUM(CW64+CW65+CW66+CW67+CW68+CW69+CW70+CW71+CW73+CW75)+CW74+CW72</f>
        <v>0</v>
      </c>
      <c r="CX62" s="16">
        <f t="shared" si="353"/>
        <v>1794.5</v>
      </c>
      <c r="CY62" s="16">
        <f t="shared" si="353"/>
        <v>0</v>
      </c>
      <c r="CZ62" s="16">
        <f t="shared" si="353"/>
        <v>10859.8</v>
      </c>
      <c r="DA62" s="18">
        <f t="shared" ref="DA62:DA77" si="354">SUM(DB62:DE62)</f>
        <v>17225.900000000001</v>
      </c>
      <c r="DB62" s="16">
        <f t="shared" ref="DB62:DE62" si="355">SUM(DB64+DB65+DB66+DB67+DB68+DB69+DB70+DB71+DB73+DB75)+DB74+DB72</f>
        <v>0</v>
      </c>
      <c r="DC62" s="16">
        <f t="shared" si="355"/>
        <v>0</v>
      </c>
      <c r="DD62" s="16">
        <f t="shared" si="355"/>
        <v>0</v>
      </c>
      <c r="DE62" s="16">
        <f t="shared" si="355"/>
        <v>17225.900000000001</v>
      </c>
      <c r="DF62" s="18">
        <f t="shared" ref="DF62:DF77" si="356">SUM(DG62:DJ62)</f>
        <v>17414.3</v>
      </c>
      <c r="DG62" s="16">
        <f t="shared" ref="DG62:DJ62" si="357">SUM(DG64+DG65+DG66+DG67+DG68+DG69+DG70+DG71+DG73+DG75)+DG74+DG72</f>
        <v>0</v>
      </c>
      <c r="DH62" s="16">
        <f t="shared" si="357"/>
        <v>0</v>
      </c>
      <c r="DI62" s="16">
        <f t="shared" si="357"/>
        <v>0</v>
      </c>
      <c r="DJ62" s="19">
        <f t="shared" si="357"/>
        <v>17414.3</v>
      </c>
      <c r="DK62" s="20"/>
    </row>
    <row r="63" spans="1:115">
      <c r="A63" s="22" t="s">
        <v>55</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45"/>
      <c r="DK63" s="28"/>
    </row>
    <row r="64" spans="1:115" ht="226.5" customHeight="1">
      <c r="A64" s="22" t="s">
        <v>297</v>
      </c>
      <c r="B64" s="23" t="s">
        <v>298</v>
      </c>
      <c r="C64" s="23" t="s">
        <v>62</v>
      </c>
      <c r="D64" s="23" t="s">
        <v>299</v>
      </c>
      <c r="E64" s="23" t="s">
        <v>64</v>
      </c>
      <c r="F64" s="23"/>
      <c r="G64" s="23"/>
      <c r="H64" s="23"/>
      <c r="I64" s="23"/>
      <c r="J64" s="23"/>
      <c r="K64" s="23"/>
      <c r="L64" s="23"/>
      <c r="M64" s="23"/>
      <c r="N64" s="23"/>
      <c r="O64" s="23"/>
      <c r="P64" s="23"/>
      <c r="Q64" s="23"/>
      <c r="R64" s="23"/>
      <c r="S64" s="23"/>
      <c r="T64" s="23"/>
      <c r="U64" s="23"/>
      <c r="V64" s="23"/>
      <c r="W64" s="23"/>
      <c r="X64" s="23"/>
      <c r="Y64" s="23"/>
      <c r="Z64" s="23"/>
      <c r="AA64" s="23"/>
      <c r="AB64" s="23"/>
      <c r="AC64" s="31" t="s">
        <v>300</v>
      </c>
      <c r="AD64" s="23" t="s">
        <v>301</v>
      </c>
      <c r="AE64" s="23" t="s">
        <v>302</v>
      </c>
      <c r="AF64" s="23"/>
      <c r="AG64" s="23" t="s">
        <v>303</v>
      </c>
      <c r="AH64" s="23" t="s">
        <v>304</v>
      </c>
      <c r="AI64" s="17">
        <f t="shared" ref="AI64:AJ75" si="358">SUM(AK64+AM64+AO64+AQ64)</f>
        <v>649.9</v>
      </c>
      <c r="AJ64" s="17">
        <f t="shared" si="358"/>
        <v>649.9</v>
      </c>
      <c r="AK64" s="17">
        <v>0</v>
      </c>
      <c r="AL64" s="17">
        <v>0</v>
      </c>
      <c r="AM64" s="17">
        <v>0</v>
      </c>
      <c r="AN64" s="17">
        <v>0</v>
      </c>
      <c r="AO64" s="17">
        <v>0</v>
      </c>
      <c r="AP64" s="17">
        <v>0</v>
      </c>
      <c r="AQ64" s="17">
        <v>649.9</v>
      </c>
      <c r="AR64" s="17">
        <v>649.9</v>
      </c>
      <c r="AS64" s="17">
        <f t="shared" si="335"/>
        <v>637.5</v>
      </c>
      <c r="AT64" s="17">
        <v>0</v>
      </c>
      <c r="AU64" s="17">
        <v>0</v>
      </c>
      <c r="AV64" s="17">
        <v>0</v>
      </c>
      <c r="AW64" s="17">
        <v>637.5</v>
      </c>
      <c r="AX64" s="17">
        <f t="shared" ref="AX64:AX75" si="359">SUM(AY64:BB64)</f>
        <v>649.9</v>
      </c>
      <c r="AY64" s="17">
        <v>0</v>
      </c>
      <c r="AZ64" s="17">
        <v>0</v>
      </c>
      <c r="BA64" s="17"/>
      <c r="BB64" s="17">
        <v>649.9</v>
      </c>
      <c r="BC64" s="17">
        <f t="shared" ref="BC64:BC75" si="360">SUM(BD64:BG64)</f>
        <v>649.9</v>
      </c>
      <c r="BD64" s="17">
        <v>0</v>
      </c>
      <c r="BE64" s="17">
        <v>0</v>
      </c>
      <c r="BF64" s="17">
        <v>0</v>
      </c>
      <c r="BG64" s="17">
        <v>649.9</v>
      </c>
      <c r="BH64" s="17">
        <f t="shared" ref="BH64:BI75" si="361">SUM(BJ64+BL64+BN64+BP64)</f>
        <v>649.9</v>
      </c>
      <c r="BI64" s="17">
        <f t="shared" si="361"/>
        <v>649.9</v>
      </c>
      <c r="BJ64" s="17">
        <v>0</v>
      </c>
      <c r="BK64" s="17">
        <v>0</v>
      </c>
      <c r="BL64" s="17">
        <v>0</v>
      </c>
      <c r="BM64" s="17">
        <v>0</v>
      </c>
      <c r="BN64" s="17">
        <v>0</v>
      </c>
      <c r="BO64" s="17">
        <v>0</v>
      </c>
      <c r="BP64" s="17">
        <v>649.9</v>
      </c>
      <c r="BQ64" s="17">
        <v>649.9</v>
      </c>
      <c r="BR64" s="17">
        <f t="shared" si="341"/>
        <v>637.5</v>
      </c>
      <c r="BS64" s="17">
        <v>0</v>
      </c>
      <c r="BT64" s="17">
        <v>0</v>
      </c>
      <c r="BU64" s="17">
        <v>0</v>
      </c>
      <c r="BV64" s="17">
        <v>637.5</v>
      </c>
      <c r="BW64" s="17">
        <f t="shared" si="343"/>
        <v>649.9</v>
      </c>
      <c r="BX64" s="17">
        <v>0</v>
      </c>
      <c r="BY64" s="17">
        <v>0</v>
      </c>
      <c r="BZ64" s="17"/>
      <c r="CA64" s="17">
        <v>649.9</v>
      </c>
      <c r="CB64" s="17">
        <f t="shared" ref="CB64:CB75" si="362">SUM(CC64:CF64)</f>
        <v>649.9</v>
      </c>
      <c r="CC64" s="17">
        <v>0</v>
      </c>
      <c r="CD64" s="17">
        <v>0</v>
      </c>
      <c r="CE64" s="17">
        <v>0</v>
      </c>
      <c r="CF64" s="17">
        <v>649.9</v>
      </c>
      <c r="CG64" s="32">
        <f t="shared" si="346"/>
        <v>649.9</v>
      </c>
      <c r="CH64" s="32">
        <f t="shared" ref="CH64:CH75" si="363">SUM(AL64)</f>
        <v>0</v>
      </c>
      <c r="CI64" s="32">
        <f t="shared" ref="CI64:CI75" si="364">SUM(AN64)</f>
        <v>0</v>
      </c>
      <c r="CJ64" s="32">
        <f t="shared" ref="CJ64:CJ75" si="365">SUM(AP64)</f>
        <v>0</v>
      </c>
      <c r="CK64" s="32">
        <f t="shared" ref="CK64:CK75" si="366">SUM(AR64)</f>
        <v>649.9</v>
      </c>
      <c r="CL64" s="32">
        <f t="shared" si="348"/>
        <v>637.5</v>
      </c>
      <c r="CM64" s="32">
        <f t="shared" ref="CM64:CP75" si="367">SUM(AT64)</f>
        <v>0</v>
      </c>
      <c r="CN64" s="32">
        <f t="shared" si="367"/>
        <v>0</v>
      </c>
      <c r="CO64" s="32">
        <f t="shared" si="367"/>
        <v>0</v>
      </c>
      <c r="CP64" s="32">
        <f t="shared" si="367"/>
        <v>637.5</v>
      </c>
      <c r="CQ64" s="32">
        <f t="shared" si="350"/>
        <v>649.9</v>
      </c>
      <c r="CR64" s="32">
        <f t="shared" ref="CR64:CU75" si="368">SUM(AY64)</f>
        <v>0</v>
      </c>
      <c r="CS64" s="32">
        <f t="shared" si="368"/>
        <v>0</v>
      </c>
      <c r="CT64" s="32">
        <f t="shared" si="368"/>
        <v>0</v>
      </c>
      <c r="CU64" s="32">
        <f t="shared" si="368"/>
        <v>649.9</v>
      </c>
      <c r="CV64" s="32">
        <f t="shared" si="352"/>
        <v>649.9</v>
      </c>
      <c r="CW64" s="32">
        <f t="shared" ref="CW64:CW75" si="369">SUM(BK64)</f>
        <v>0</v>
      </c>
      <c r="CX64" s="32">
        <f t="shared" ref="CX64:CX75" si="370">SUM(BM64)</f>
        <v>0</v>
      </c>
      <c r="CY64" s="32">
        <f t="shared" ref="CY64:CY75" si="371">SUM(BO64)</f>
        <v>0</v>
      </c>
      <c r="CZ64" s="32">
        <f t="shared" ref="CZ64:CZ75" si="372">SUM(BQ64)</f>
        <v>649.9</v>
      </c>
      <c r="DA64" s="32">
        <f t="shared" si="354"/>
        <v>637.5</v>
      </c>
      <c r="DB64" s="32">
        <f t="shared" ref="DB64:DE75" si="373">SUM(BS64)</f>
        <v>0</v>
      </c>
      <c r="DC64" s="32">
        <f t="shared" si="373"/>
        <v>0</v>
      </c>
      <c r="DD64" s="32">
        <f t="shared" si="373"/>
        <v>0</v>
      </c>
      <c r="DE64" s="32">
        <f t="shared" si="373"/>
        <v>637.5</v>
      </c>
      <c r="DF64" s="32">
        <f t="shared" si="356"/>
        <v>649.9</v>
      </c>
      <c r="DG64" s="32">
        <f t="shared" ref="DG64:DJ75" si="374">SUM(BX64)</f>
        <v>0</v>
      </c>
      <c r="DH64" s="32">
        <f t="shared" si="374"/>
        <v>0</v>
      </c>
      <c r="DI64" s="32">
        <f t="shared" si="374"/>
        <v>0</v>
      </c>
      <c r="DJ64" s="33">
        <f t="shared" si="374"/>
        <v>649.9</v>
      </c>
      <c r="DK64" s="34" t="s">
        <v>71</v>
      </c>
    </row>
    <row r="65" spans="1:115" ht="211.5" customHeight="1">
      <c r="A65" s="22" t="s">
        <v>305</v>
      </c>
      <c r="B65" s="23" t="s">
        <v>306</v>
      </c>
      <c r="C65" s="31" t="s">
        <v>307</v>
      </c>
      <c r="D65" s="23" t="s">
        <v>308</v>
      </c>
      <c r="E65" s="23" t="s">
        <v>309</v>
      </c>
      <c r="F65" s="23"/>
      <c r="G65" s="23"/>
      <c r="H65" s="23"/>
      <c r="I65" s="23"/>
      <c r="J65" s="23"/>
      <c r="K65" s="23"/>
      <c r="L65" s="23"/>
      <c r="M65" s="23"/>
      <c r="N65" s="23"/>
      <c r="O65" s="23"/>
      <c r="P65" s="23"/>
      <c r="Q65" s="23"/>
      <c r="R65" s="23"/>
      <c r="S65" s="23"/>
      <c r="T65" s="23"/>
      <c r="U65" s="23"/>
      <c r="V65" s="23"/>
      <c r="W65" s="23"/>
      <c r="X65" s="23"/>
      <c r="Y65" s="23"/>
      <c r="Z65" s="23"/>
      <c r="AA65" s="23"/>
      <c r="AB65" s="23"/>
      <c r="AC65" s="31" t="s">
        <v>375</v>
      </c>
      <c r="AD65" s="23" t="s">
        <v>376</v>
      </c>
      <c r="AE65" s="23" t="s">
        <v>374</v>
      </c>
      <c r="AF65" s="23"/>
      <c r="AG65" s="23" t="s">
        <v>303</v>
      </c>
      <c r="AH65" s="23" t="s">
        <v>304</v>
      </c>
      <c r="AI65" s="17">
        <f t="shared" si="358"/>
        <v>199</v>
      </c>
      <c r="AJ65" s="17">
        <f t="shared" si="358"/>
        <v>199</v>
      </c>
      <c r="AK65" s="17">
        <v>0</v>
      </c>
      <c r="AL65" s="17">
        <v>0</v>
      </c>
      <c r="AM65" s="17">
        <v>0</v>
      </c>
      <c r="AN65" s="17">
        <v>0</v>
      </c>
      <c r="AO65" s="17">
        <v>0</v>
      </c>
      <c r="AP65" s="17">
        <v>0</v>
      </c>
      <c r="AQ65" s="17">
        <v>199</v>
      </c>
      <c r="AR65" s="17">
        <v>199</v>
      </c>
      <c r="AS65" s="17">
        <f t="shared" si="335"/>
        <v>199</v>
      </c>
      <c r="AT65" s="17">
        <v>0</v>
      </c>
      <c r="AU65" s="17">
        <v>0</v>
      </c>
      <c r="AV65" s="17">
        <v>0</v>
      </c>
      <c r="AW65" s="17">
        <v>199</v>
      </c>
      <c r="AX65" s="17">
        <f t="shared" si="359"/>
        <v>199</v>
      </c>
      <c r="AY65" s="17">
        <v>0</v>
      </c>
      <c r="AZ65" s="17">
        <v>0</v>
      </c>
      <c r="BA65" s="17"/>
      <c r="BB65" s="17">
        <v>199</v>
      </c>
      <c r="BC65" s="17">
        <f t="shared" si="360"/>
        <v>199</v>
      </c>
      <c r="BD65" s="17">
        <v>0</v>
      </c>
      <c r="BE65" s="17">
        <v>0</v>
      </c>
      <c r="BF65" s="17">
        <v>0</v>
      </c>
      <c r="BG65" s="17">
        <v>199</v>
      </c>
      <c r="BH65" s="17">
        <f t="shared" si="361"/>
        <v>199</v>
      </c>
      <c r="BI65" s="17">
        <f t="shared" si="361"/>
        <v>199</v>
      </c>
      <c r="BJ65" s="17">
        <v>0</v>
      </c>
      <c r="BK65" s="17">
        <v>0</v>
      </c>
      <c r="BL65" s="17">
        <v>0</v>
      </c>
      <c r="BM65" s="17">
        <v>0</v>
      </c>
      <c r="BN65" s="17">
        <v>0</v>
      </c>
      <c r="BO65" s="17">
        <v>0</v>
      </c>
      <c r="BP65" s="17">
        <v>199</v>
      </c>
      <c r="BQ65" s="17">
        <v>199</v>
      </c>
      <c r="BR65" s="17">
        <f t="shared" si="341"/>
        <v>199</v>
      </c>
      <c r="BS65" s="17">
        <v>0</v>
      </c>
      <c r="BT65" s="17">
        <v>0</v>
      </c>
      <c r="BU65" s="17">
        <v>0</v>
      </c>
      <c r="BV65" s="17">
        <v>199</v>
      </c>
      <c r="BW65" s="17">
        <f t="shared" si="343"/>
        <v>199</v>
      </c>
      <c r="BX65" s="17">
        <v>0</v>
      </c>
      <c r="BY65" s="17">
        <v>0</v>
      </c>
      <c r="BZ65" s="17"/>
      <c r="CA65" s="17">
        <v>199</v>
      </c>
      <c r="CB65" s="17">
        <f t="shared" si="362"/>
        <v>199</v>
      </c>
      <c r="CC65" s="17">
        <v>0</v>
      </c>
      <c r="CD65" s="17">
        <v>0</v>
      </c>
      <c r="CE65" s="17">
        <v>0</v>
      </c>
      <c r="CF65" s="17">
        <v>199</v>
      </c>
      <c r="CG65" s="32">
        <f t="shared" si="346"/>
        <v>199</v>
      </c>
      <c r="CH65" s="32">
        <f t="shared" si="363"/>
        <v>0</v>
      </c>
      <c r="CI65" s="32">
        <f t="shared" si="364"/>
        <v>0</v>
      </c>
      <c r="CJ65" s="32">
        <f t="shared" si="365"/>
        <v>0</v>
      </c>
      <c r="CK65" s="32">
        <f t="shared" si="366"/>
        <v>199</v>
      </c>
      <c r="CL65" s="32">
        <f t="shared" si="348"/>
        <v>199</v>
      </c>
      <c r="CM65" s="32">
        <f t="shared" si="367"/>
        <v>0</v>
      </c>
      <c r="CN65" s="32">
        <f t="shared" si="367"/>
        <v>0</v>
      </c>
      <c r="CO65" s="32">
        <f t="shared" si="367"/>
        <v>0</v>
      </c>
      <c r="CP65" s="32">
        <f t="shared" si="367"/>
        <v>199</v>
      </c>
      <c r="CQ65" s="32">
        <f t="shared" si="350"/>
        <v>199</v>
      </c>
      <c r="CR65" s="32">
        <f t="shared" si="368"/>
        <v>0</v>
      </c>
      <c r="CS65" s="32">
        <f t="shared" si="368"/>
        <v>0</v>
      </c>
      <c r="CT65" s="32">
        <f t="shared" si="368"/>
        <v>0</v>
      </c>
      <c r="CU65" s="32">
        <f t="shared" si="368"/>
        <v>199</v>
      </c>
      <c r="CV65" s="32">
        <f t="shared" si="352"/>
        <v>199</v>
      </c>
      <c r="CW65" s="32">
        <f t="shared" si="369"/>
        <v>0</v>
      </c>
      <c r="CX65" s="32">
        <f t="shared" si="370"/>
        <v>0</v>
      </c>
      <c r="CY65" s="32">
        <f t="shared" si="371"/>
        <v>0</v>
      </c>
      <c r="CZ65" s="32">
        <f t="shared" si="372"/>
        <v>199</v>
      </c>
      <c r="DA65" s="32">
        <f t="shared" si="354"/>
        <v>199</v>
      </c>
      <c r="DB65" s="32">
        <f t="shared" si="373"/>
        <v>0</v>
      </c>
      <c r="DC65" s="32">
        <f t="shared" si="373"/>
        <v>0</v>
      </c>
      <c r="DD65" s="32">
        <f t="shared" si="373"/>
        <v>0</v>
      </c>
      <c r="DE65" s="32">
        <f t="shared" si="373"/>
        <v>199</v>
      </c>
      <c r="DF65" s="32">
        <f t="shared" si="356"/>
        <v>199</v>
      </c>
      <c r="DG65" s="32">
        <f t="shared" si="374"/>
        <v>0</v>
      </c>
      <c r="DH65" s="32">
        <f t="shared" si="374"/>
        <v>0</v>
      </c>
      <c r="DI65" s="32">
        <f t="shared" si="374"/>
        <v>0</v>
      </c>
      <c r="DJ65" s="33">
        <f t="shared" si="374"/>
        <v>199</v>
      </c>
      <c r="DK65" s="34" t="s">
        <v>71</v>
      </c>
    </row>
    <row r="66" spans="1:115" ht="276.75" customHeight="1">
      <c r="A66" s="22" t="s">
        <v>310</v>
      </c>
      <c r="B66" s="23" t="s">
        <v>311</v>
      </c>
      <c r="C66" s="31" t="s">
        <v>312</v>
      </c>
      <c r="D66" s="23" t="s">
        <v>313</v>
      </c>
      <c r="E66" s="23" t="s">
        <v>314</v>
      </c>
      <c r="F66" s="23"/>
      <c r="G66" s="23"/>
      <c r="H66" s="23"/>
      <c r="I66" s="23"/>
      <c r="J66" s="23"/>
      <c r="K66" s="23"/>
      <c r="L66" s="23"/>
      <c r="M66" s="23"/>
      <c r="N66" s="23"/>
      <c r="O66" s="23"/>
      <c r="P66" s="23"/>
      <c r="Q66" s="23"/>
      <c r="R66" s="23"/>
      <c r="S66" s="23"/>
      <c r="T66" s="23"/>
      <c r="U66" s="23"/>
      <c r="V66" s="23"/>
      <c r="W66" s="23"/>
      <c r="X66" s="23"/>
      <c r="Y66" s="23"/>
      <c r="Z66" s="23"/>
      <c r="AA66" s="23"/>
      <c r="AB66" s="23"/>
      <c r="AC66" s="31" t="s">
        <v>315</v>
      </c>
      <c r="AD66" s="23" t="s">
        <v>316</v>
      </c>
      <c r="AE66" s="23" t="s">
        <v>317</v>
      </c>
      <c r="AF66" s="23"/>
      <c r="AG66" s="23" t="s">
        <v>318</v>
      </c>
      <c r="AH66" s="23" t="s">
        <v>319</v>
      </c>
      <c r="AI66" s="17">
        <f t="shared" si="358"/>
        <v>1961.9</v>
      </c>
      <c r="AJ66" s="17">
        <f t="shared" si="358"/>
        <v>1961.9</v>
      </c>
      <c r="AK66" s="17">
        <v>0</v>
      </c>
      <c r="AL66" s="17">
        <v>0</v>
      </c>
      <c r="AM66" s="17">
        <v>0</v>
      </c>
      <c r="AN66" s="17">
        <v>0</v>
      </c>
      <c r="AO66" s="17">
        <v>0</v>
      </c>
      <c r="AP66" s="17">
        <v>0</v>
      </c>
      <c r="AQ66" s="17">
        <v>1961.9</v>
      </c>
      <c r="AR66" s="17">
        <v>1961.9</v>
      </c>
      <c r="AS66" s="17">
        <f t="shared" si="335"/>
        <v>2044.3</v>
      </c>
      <c r="AT66" s="17">
        <v>0</v>
      </c>
      <c r="AU66" s="17">
        <v>0</v>
      </c>
      <c r="AV66" s="17">
        <v>0</v>
      </c>
      <c r="AW66" s="17">
        <v>2044.3</v>
      </c>
      <c r="AX66" s="17">
        <f t="shared" si="359"/>
        <v>2065.6999999999998</v>
      </c>
      <c r="AY66" s="17">
        <v>0</v>
      </c>
      <c r="AZ66" s="17">
        <v>0</v>
      </c>
      <c r="BA66" s="17"/>
      <c r="BB66" s="17">
        <v>2065.6999999999998</v>
      </c>
      <c r="BC66" s="17">
        <f t="shared" si="360"/>
        <v>2088.4</v>
      </c>
      <c r="BD66" s="17">
        <v>0</v>
      </c>
      <c r="BE66" s="17">
        <v>0</v>
      </c>
      <c r="BF66" s="17">
        <v>0</v>
      </c>
      <c r="BG66" s="17">
        <v>2088.4</v>
      </c>
      <c r="BH66" s="17">
        <f t="shared" si="361"/>
        <v>1961.9</v>
      </c>
      <c r="BI66" s="17">
        <f t="shared" si="361"/>
        <v>1961.9</v>
      </c>
      <c r="BJ66" s="17">
        <v>0</v>
      </c>
      <c r="BK66" s="17">
        <v>0</v>
      </c>
      <c r="BL66" s="17">
        <v>0</v>
      </c>
      <c r="BM66" s="17">
        <v>0</v>
      </c>
      <c r="BN66" s="17">
        <v>0</v>
      </c>
      <c r="BO66" s="17">
        <v>0</v>
      </c>
      <c r="BP66" s="17">
        <v>1961.9</v>
      </c>
      <c r="BQ66" s="17">
        <v>1961.9</v>
      </c>
      <c r="BR66" s="17">
        <f t="shared" si="341"/>
        <v>2044.3</v>
      </c>
      <c r="BS66" s="17">
        <v>0</v>
      </c>
      <c r="BT66" s="17">
        <v>0</v>
      </c>
      <c r="BU66" s="17">
        <v>0</v>
      </c>
      <c r="BV66" s="17">
        <v>2044.3</v>
      </c>
      <c r="BW66" s="17">
        <f t="shared" si="343"/>
        <v>2065.6999999999998</v>
      </c>
      <c r="BX66" s="17">
        <v>0</v>
      </c>
      <c r="BY66" s="17">
        <v>0</v>
      </c>
      <c r="BZ66" s="17"/>
      <c r="CA66" s="17">
        <v>2065.6999999999998</v>
      </c>
      <c r="CB66" s="17">
        <f t="shared" si="362"/>
        <v>2088.4</v>
      </c>
      <c r="CC66" s="17">
        <v>0</v>
      </c>
      <c r="CD66" s="17">
        <v>0</v>
      </c>
      <c r="CE66" s="17">
        <v>0</v>
      </c>
      <c r="CF66" s="17">
        <v>2088.4</v>
      </c>
      <c r="CG66" s="32">
        <f t="shared" si="346"/>
        <v>1961.9</v>
      </c>
      <c r="CH66" s="32">
        <f t="shared" si="363"/>
        <v>0</v>
      </c>
      <c r="CI66" s="32">
        <f t="shared" si="364"/>
        <v>0</v>
      </c>
      <c r="CJ66" s="32">
        <f t="shared" si="365"/>
        <v>0</v>
      </c>
      <c r="CK66" s="32">
        <f t="shared" si="366"/>
        <v>1961.9</v>
      </c>
      <c r="CL66" s="32">
        <f t="shared" si="348"/>
        <v>2044.3</v>
      </c>
      <c r="CM66" s="32">
        <f t="shared" si="367"/>
        <v>0</v>
      </c>
      <c r="CN66" s="32">
        <f t="shared" si="367"/>
        <v>0</v>
      </c>
      <c r="CO66" s="32">
        <f t="shared" si="367"/>
        <v>0</v>
      </c>
      <c r="CP66" s="32">
        <f t="shared" si="367"/>
        <v>2044.3</v>
      </c>
      <c r="CQ66" s="32">
        <f t="shared" si="350"/>
        <v>2065.6999999999998</v>
      </c>
      <c r="CR66" s="32">
        <f t="shared" si="368"/>
        <v>0</v>
      </c>
      <c r="CS66" s="32">
        <f t="shared" si="368"/>
        <v>0</v>
      </c>
      <c r="CT66" s="32">
        <f t="shared" si="368"/>
        <v>0</v>
      </c>
      <c r="CU66" s="32">
        <f t="shared" si="368"/>
        <v>2065.6999999999998</v>
      </c>
      <c r="CV66" s="32">
        <f t="shared" si="352"/>
        <v>1961.9</v>
      </c>
      <c r="CW66" s="32">
        <f t="shared" si="369"/>
        <v>0</v>
      </c>
      <c r="CX66" s="32">
        <f t="shared" si="370"/>
        <v>0</v>
      </c>
      <c r="CY66" s="32">
        <f t="shared" si="371"/>
        <v>0</v>
      </c>
      <c r="CZ66" s="32">
        <f t="shared" si="372"/>
        <v>1961.9</v>
      </c>
      <c r="DA66" s="32">
        <f t="shared" si="354"/>
        <v>2044.3</v>
      </c>
      <c r="DB66" s="32">
        <f t="shared" si="373"/>
        <v>0</v>
      </c>
      <c r="DC66" s="32">
        <f t="shared" si="373"/>
        <v>0</v>
      </c>
      <c r="DD66" s="32">
        <f t="shared" si="373"/>
        <v>0</v>
      </c>
      <c r="DE66" s="32">
        <f t="shared" si="373"/>
        <v>2044.3</v>
      </c>
      <c r="DF66" s="32">
        <f t="shared" si="356"/>
        <v>2065.6999999999998</v>
      </c>
      <c r="DG66" s="32">
        <f t="shared" si="374"/>
        <v>0</v>
      </c>
      <c r="DH66" s="32">
        <f t="shared" si="374"/>
        <v>0</v>
      </c>
      <c r="DI66" s="32">
        <f t="shared" si="374"/>
        <v>0</v>
      </c>
      <c r="DJ66" s="33">
        <f t="shared" si="374"/>
        <v>2065.6999999999998</v>
      </c>
      <c r="DK66" s="34" t="s">
        <v>71</v>
      </c>
    </row>
    <row r="67" spans="1:115" ht="207.75" customHeight="1">
      <c r="A67" s="22" t="s">
        <v>320</v>
      </c>
      <c r="B67" s="23" t="s">
        <v>321</v>
      </c>
      <c r="C67" s="23" t="s">
        <v>62</v>
      </c>
      <c r="D67" s="23" t="s">
        <v>144</v>
      </c>
      <c r="E67" s="23" t="s">
        <v>64</v>
      </c>
      <c r="F67" s="23"/>
      <c r="G67" s="23"/>
      <c r="H67" s="23"/>
      <c r="I67" s="23"/>
      <c r="J67" s="23"/>
      <c r="K67" s="23"/>
      <c r="L67" s="23"/>
      <c r="M67" s="23"/>
      <c r="N67" s="23"/>
      <c r="O67" s="23"/>
      <c r="P67" s="23"/>
      <c r="Q67" s="23"/>
      <c r="R67" s="23"/>
      <c r="S67" s="23"/>
      <c r="T67" s="23"/>
      <c r="U67" s="23"/>
      <c r="V67" s="23"/>
      <c r="W67" s="23"/>
      <c r="X67" s="23"/>
      <c r="Y67" s="23"/>
      <c r="Z67" s="23"/>
      <c r="AA67" s="23"/>
      <c r="AB67" s="23"/>
      <c r="AC67" s="31" t="s">
        <v>373</v>
      </c>
      <c r="AD67" s="23" t="s">
        <v>301</v>
      </c>
      <c r="AE67" s="23" t="s">
        <v>302</v>
      </c>
      <c r="AF67" s="23"/>
      <c r="AG67" s="23" t="s">
        <v>241</v>
      </c>
      <c r="AH67" s="23" t="s">
        <v>242</v>
      </c>
      <c r="AI67" s="17">
        <f t="shared" si="358"/>
        <v>113.1</v>
      </c>
      <c r="AJ67" s="17">
        <f t="shared" si="358"/>
        <v>113.1</v>
      </c>
      <c r="AK67" s="17">
        <v>0</v>
      </c>
      <c r="AL67" s="17">
        <v>0</v>
      </c>
      <c r="AM67" s="17">
        <v>0</v>
      </c>
      <c r="AN67" s="17">
        <v>0</v>
      </c>
      <c r="AO67" s="17">
        <v>0</v>
      </c>
      <c r="AP67" s="17">
        <v>0</v>
      </c>
      <c r="AQ67" s="17">
        <v>113.1</v>
      </c>
      <c r="AR67" s="17">
        <v>113.1</v>
      </c>
      <c r="AS67" s="17">
        <f t="shared" si="335"/>
        <v>110.9</v>
      </c>
      <c r="AT67" s="17">
        <v>0</v>
      </c>
      <c r="AU67" s="17">
        <v>0</v>
      </c>
      <c r="AV67" s="17">
        <v>0</v>
      </c>
      <c r="AW67" s="17">
        <v>110.9</v>
      </c>
      <c r="AX67" s="17">
        <f t="shared" si="359"/>
        <v>113.1</v>
      </c>
      <c r="AY67" s="17">
        <v>0</v>
      </c>
      <c r="AZ67" s="17">
        <v>0</v>
      </c>
      <c r="BA67" s="17"/>
      <c r="BB67" s="17">
        <v>113.1</v>
      </c>
      <c r="BC67" s="17">
        <f t="shared" si="360"/>
        <v>113.1</v>
      </c>
      <c r="BD67" s="17">
        <v>0</v>
      </c>
      <c r="BE67" s="17">
        <v>0</v>
      </c>
      <c r="BF67" s="17">
        <v>0</v>
      </c>
      <c r="BG67" s="17">
        <v>113.1</v>
      </c>
      <c r="BH67" s="17">
        <f t="shared" si="361"/>
        <v>113.1</v>
      </c>
      <c r="BI67" s="17">
        <f t="shared" si="361"/>
        <v>113.1</v>
      </c>
      <c r="BJ67" s="17">
        <v>0</v>
      </c>
      <c r="BK67" s="17">
        <v>0</v>
      </c>
      <c r="BL67" s="17">
        <v>0</v>
      </c>
      <c r="BM67" s="17">
        <v>0</v>
      </c>
      <c r="BN67" s="17">
        <v>0</v>
      </c>
      <c r="BO67" s="17">
        <v>0</v>
      </c>
      <c r="BP67" s="17">
        <v>113.1</v>
      </c>
      <c r="BQ67" s="17">
        <v>113.1</v>
      </c>
      <c r="BR67" s="17">
        <f t="shared" si="341"/>
        <v>110.9</v>
      </c>
      <c r="BS67" s="17">
        <v>0</v>
      </c>
      <c r="BT67" s="17">
        <v>0</v>
      </c>
      <c r="BU67" s="17">
        <v>0</v>
      </c>
      <c r="BV67" s="17">
        <v>110.9</v>
      </c>
      <c r="BW67" s="17">
        <f t="shared" si="343"/>
        <v>113.1</v>
      </c>
      <c r="BX67" s="17">
        <v>0</v>
      </c>
      <c r="BY67" s="17">
        <v>0</v>
      </c>
      <c r="BZ67" s="17"/>
      <c r="CA67" s="17">
        <v>113.1</v>
      </c>
      <c r="CB67" s="17">
        <f t="shared" si="362"/>
        <v>113.1</v>
      </c>
      <c r="CC67" s="17">
        <v>0</v>
      </c>
      <c r="CD67" s="17">
        <v>0</v>
      </c>
      <c r="CE67" s="17">
        <v>0</v>
      </c>
      <c r="CF67" s="17">
        <v>113.1</v>
      </c>
      <c r="CG67" s="32">
        <f t="shared" si="346"/>
        <v>113.1</v>
      </c>
      <c r="CH67" s="32">
        <f t="shared" si="363"/>
        <v>0</v>
      </c>
      <c r="CI67" s="32">
        <f t="shared" si="364"/>
        <v>0</v>
      </c>
      <c r="CJ67" s="32">
        <f t="shared" si="365"/>
        <v>0</v>
      </c>
      <c r="CK67" s="32">
        <f t="shared" si="366"/>
        <v>113.1</v>
      </c>
      <c r="CL67" s="32">
        <f t="shared" si="348"/>
        <v>110.9</v>
      </c>
      <c r="CM67" s="32">
        <f t="shared" si="367"/>
        <v>0</v>
      </c>
      <c r="CN67" s="32">
        <f t="shared" si="367"/>
        <v>0</v>
      </c>
      <c r="CO67" s="32">
        <f t="shared" si="367"/>
        <v>0</v>
      </c>
      <c r="CP67" s="32">
        <f t="shared" si="367"/>
        <v>110.9</v>
      </c>
      <c r="CQ67" s="32">
        <f t="shared" si="350"/>
        <v>113.1</v>
      </c>
      <c r="CR67" s="32">
        <f t="shared" si="368"/>
        <v>0</v>
      </c>
      <c r="CS67" s="32">
        <f t="shared" si="368"/>
        <v>0</v>
      </c>
      <c r="CT67" s="32">
        <f t="shared" si="368"/>
        <v>0</v>
      </c>
      <c r="CU67" s="32">
        <f t="shared" si="368"/>
        <v>113.1</v>
      </c>
      <c r="CV67" s="32">
        <f t="shared" si="352"/>
        <v>113.1</v>
      </c>
      <c r="CW67" s="32">
        <f t="shared" si="369"/>
        <v>0</v>
      </c>
      <c r="CX67" s="32">
        <f t="shared" si="370"/>
        <v>0</v>
      </c>
      <c r="CY67" s="32">
        <f t="shared" si="371"/>
        <v>0</v>
      </c>
      <c r="CZ67" s="32">
        <f t="shared" si="372"/>
        <v>113.1</v>
      </c>
      <c r="DA67" s="32">
        <f t="shared" si="354"/>
        <v>110.9</v>
      </c>
      <c r="DB67" s="32">
        <f t="shared" si="373"/>
        <v>0</v>
      </c>
      <c r="DC67" s="32">
        <f t="shared" si="373"/>
        <v>0</v>
      </c>
      <c r="DD67" s="32">
        <f t="shared" si="373"/>
        <v>0</v>
      </c>
      <c r="DE67" s="32">
        <f t="shared" si="373"/>
        <v>110.9</v>
      </c>
      <c r="DF67" s="32">
        <f t="shared" si="356"/>
        <v>113.1</v>
      </c>
      <c r="DG67" s="32">
        <f t="shared" si="374"/>
        <v>0</v>
      </c>
      <c r="DH67" s="32">
        <f t="shared" si="374"/>
        <v>0</v>
      </c>
      <c r="DI67" s="32">
        <f t="shared" si="374"/>
        <v>0</v>
      </c>
      <c r="DJ67" s="33">
        <f t="shared" si="374"/>
        <v>113.1</v>
      </c>
      <c r="DK67" s="34" t="s">
        <v>71</v>
      </c>
    </row>
    <row r="68" spans="1:115" ht="201.75" customHeight="1">
      <c r="A68" s="46" t="s">
        <v>322</v>
      </c>
      <c r="B68" s="47" t="s">
        <v>323</v>
      </c>
      <c r="C68" s="23" t="s">
        <v>324</v>
      </c>
      <c r="D68" s="23" t="s">
        <v>325</v>
      </c>
      <c r="E68" s="23" t="s">
        <v>326</v>
      </c>
      <c r="F68" s="23"/>
      <c r="G68" s="23"/>
      <c r="H68" s="23"/>
      <c r="I68" s="23"/>
      <c r="J68" s="23"/>
      <c r="K68" s="23"/>
      <c r="L68" s="23"/>
      <c r="M68" s="23"/>
      <c r="N68" s="23"/>
      <c r="O68" s="23"/>
      <c r="P68" s="23"/>
      <c r="Q68" s="23"/>
      <c r="R68" s="23"/>
      <c r="S68" s="23"/>
      <c r="T68" s="23"/>
      <c r="U68" s="23"/>
      <c r="V68" s="23"/>
      <c r="W68" s="47" t="s">
        <v>327</v>
      </c>
      <c r="X68" s="47" t="s">
        <v>66</v>
      </c>
      <c r="Y68" s="47" t="s">
        <v>328</v>
      </c>
      <c r="Z68" s="47" t="s">
        <v>154</v>
      </c>
      <c r="AA68" s="47" t="s">
        <v>66</v>
      </c>
      <c r="AB68" s="47" t="s">
        <v>155</v>
      </c>
      <c r="AC68" s="48" t="s">
        <v>329</v>
      </c>
      <c r="AD68" s="23" t="s">
        <v>301</v>
      </c>
      <c r="AE68" s="23" t="s">
        <v>302</v>
      </c>
      <c r="AF68" s="47"/>
      <c r="AG68" s="47" t="s">
        <v>160</v>
      </c>
      <c r="AH68" s="23" t="s">
        <v>161</v>
      </c>
      <c r="AI68" s="17">
        <f t="shared" si="358"/>
        <v>2195.7999999999997</v>
      </c>
      <c r="AJ68" s="17">
        <f t="shared" si="358"/>
        <v>2195.7999999999997</v>
      </c>
      <c r="AK68" s="17">
        <v>0</v>
      </c>
      <c r="AL68" s="17">
        <v>0</v>
      </c>
      <c r="AM68" s="17">
        <v>0</v>
      </c>
      <c r="AN68" s="17">
        <v>0</v>
      </c>
      <c r="AO68" s="17">
        <v>0</v>
      </c>
      <c r="AP68" s="17">
        <v>0</v>
      </c>
      <c r="AQ68" s="17">
        <f>SUM(1913.1+282.7)</f>
        <v>2195.7999999999997</v>
      </c>
      <c r="AR68" s="17">
        <f>SUM(1913.1+282.7)</f>
        <v>2195.7999999999997</v>
      </c>
      <c r="AS68" s="17">
        <f t="shared" si="335"/>
        <v>1924</v>
      </c>
      <c r="AT68" s="17">
        <v>0</v>
      </c>
      <c r="AU68" s="17">
        <v>0</v>
      </c>
      <c r="AV68" s="17">
        <v>0</v>
      </c>
      <c r="AW68" s="17">
        <v>1924</v>
      </c>
      <c r="AX68" s="17">
        <f t="shared" si="359"/>
        <v>1944.2</v>
      </c>
      <c r="AY68" s="17">
        <v>0</v>
      </c>
      <c r="AZ68" s="17">
        <v>0</v>
      </c>
      <c r="BA68" s="17"/>
      <c r="BB68" s="17">
        <v>1944.2</v>
      </c>
      <c r="BC68" s="17">
        <f t="shared" si="360"/>
        <v>1965.6</v>
      </c>
      <c r="BD68" s="17">
        <v>0</v>
      </c>
      <c r="BE68" s="17">
        <v>0</v>
      </c>
      <c r="BF68" s="17">
        <v>0</v>
      </c>
      <c r="BG68" s="17">
        <v>1965.6</v>
      </c>
      <c r="BH68" s="17">
        <f t="shared" si="361"/>
        <v>2195.7999999999997</v>
      </c>
      <c r="BI68" s="17">
        <f t="shared" si="361"/>
        <v>2195.7999999999997</v>
      </c>
      <c r="BJ68" s="17">
        <v>0</v>
      </c>
      <c r="BK68" s="17">
        <v>0</v>
      </c>
      <c r="BL68" s="17">
        <v>0</v>
      </c>
      <c r="BM68" s="17">
        <v>0</v>
      </c>
      <c r="BN68" s="17">
        <v>0</v>
      </c>
      <c r="BO68" s="17">
        <v>0</v>
      </c>
      <c r="BP68" s="17">
        <f>SUM(1913.1+282.7)</f>
        <v>2195.7999999999997</v>
      </c>
      <c r="BQ68" s="17">
        <f>SUM(1913.1+282.7)</f>
        <v>2195.7999999999997</v>
      </c>
      <c r="BR68" s="17">
        <f t="shared" si="341"/>
        <v>1924</v>
      </c>
      <c r="BS68" s="17">
        <v>0</v>
      </c>
      <c r="BT68" s="17">
        <v>0</v>
      </c>
      <c r="BU68" s="17">
        <v>0</v>
      </c>
      <c r="BV68" s="17">
        <v>1924</v>
      </c>
      <c r="BW68" s="17">
        <f t="shared" si="343"/>
        <v>1944.2</v>
      </c>
      <c r="BX68" s="17">
        <v>0</v>
      </c>
      <c r="BY68" s="17">
        <v>0</v>
      </c>
      <c r="BZ68" s="17"/>
      <c r="CA68" s="17">
        <v>1944.2</v>
      </c>
      <c r="CB68" s="17">
        <f t="shared" si="362"/>
        <v>1965.6</v>
      </c>
      <c r="CC68" s="17">
        <v>0</v>
      </c>
      <c r="CD68" s="17">
        <v>0</v>
      </c>
      <c r="CE68" s="17">
        <v>0</v>
      </c>
      <c r="CF68" s="17">
        <v>1965.6</v>
      </c>
      <c r="CG68" s="32">
        <f t="shared" si="346"/>
        <v>2195.7999999999997</v>
      </c>
      <c r="CH68" s="32">
        <f t="shared" si="363"/>
        <v>0</v>
      </c>
      <c r="CI68" s="32">
        <f t="shared" si="364"/>
        <v>0</v>
      </c>
      <c r="CJ68" s="32">
        <f t="shared" si="365"/>
        <v>0</v>
      </c>
      <c r="CK68" s="32">
        <f t="shared" si="366"/>
        <v>2195.7999999999997</v>
      </c>
      <c r="CL68" s="32">
        <f t="shared" si="348"/>
        <v>1924</v>
      </c>
      <c r="CM68" s="32">
        <f t="shared" si="367"/>
        <v>0</v>
      </c>
      <c r="CN68" s="32">
        <f t="shared" si="367"/>
        <v>0</v>
      </c>
      <c r="CO68" s="32">
        <f t="shared" si="367"/>
        <v>0</v>
      </c>
      <c r="CP68" s="32">
        <f t="shared" si="367"/>
        <v>1924</v>
      </c>
      <c r="CQ68" s="32">
        <f t="shared" si="350"/>
        <v>1944.2</v>
      </c>
      <c r="CR68" s="32">
        <f t="shared" si="368"/>
        <v>0</v>
      </c>
      <c r="CS68" s="32">
        <f t="shared" si="368"/>
        <v>0</v>
      </c>
      <c r="CT68" s="32">
        <f t="shared" si="368"/>
        <v>0</v>
      </c>
      <c r="CU68" s="32">
        <f t="shared" si="368"/>
        <v>1944.2</v>
      </c>
      <c r="CV68" s="32">
        <f t="shared" si="352"/>
        <v>2195.7999999999997</v>
      </c>
      <c r="CW68" s="32">
        <f t="shared" si="369"/>
        <v>0</v>
      </c>
      <c r="CX68" s="32">
        <f t="shared" si="370"/>
        <v>0</v>
      </c>
      <c r="CY68" s="32">
        <f t="shared" si="371"/>
        <v>0</v>
      </c>
      <c r="CZ68" s="32">
        <f t="shared" si="372"/>
        <v>2195.7999999999997</v>
      </c>
      <c r="DA68" s="32">
        <f t="shared" si="354"/>
        <v>1924</v>
      </c>
      <c r="DB68" s="32">
        <f t="shared" si="373"/>
        <v>0</v>
      </c>
      <c r="DC68" s="32">
        <f t="shared" si="373"/>
        <v>0</v>
      </c>
      <c r="DD68" s="32">
        <f t="shared" si="373"/>
        <v>0</v>
      </c>
      <c r="DE68" s="32">
        <f t="shared" si="373"/>
        <v>1924</v>
      </c>
      <c r="DF68" s="32">
        <f t="shared" si="356"/>
        <v>1944.2</v>
      </c>
      <c r="DG68" s="32">
        <f t="shared" si="374"/>
        <v>0</v>
      </c>
      <c r="DH68" s="32">
        <f t="shared" si="374"/>
        <v>0</v>
      </c>
      <c r="DI68" s="32">
        <f t="shared" si="374"/>
        <v>0</v>
      </c>
      <c r="DJ68" s="33">
        <f t="shared" si="374"/>
        <v>1944.2</v>
      </c>
      <c r="DK68" s="34" t="s">
        <v>71</v>
      </c>
    </row>
    <row r="69" spans="1:115" ht="217.5" customHeight="1">
      <c r="A69" s="22" t="s">
        <v>330</v>
      </c>
      <c r="B69" s="23" t="s">
        <v>331</v>
      </c>
      <c r="C69" s="23" t="s">
        <v>151</v>
      </c>
      <c r="D69" s="23" t="s">
        <v>152</v>
      </c>
      <c r="E69" s="23" t="s">
        <v>153</v>
      </c>
      <c r="F69" s="23"/>
      <c r="G69" s="23"/>
      <c r="H69" s="23"/>
      <c r="I69" s="23"/>
      <c r="J69" s="23"/>
      <c r="K69" s="23"/>
      <c r="L69" s="23"/>
      <c r="M69" s="23"/>
      <c r="N69" s="23"/>
      <c r="O69" s="23"/>
      <c r="P69" s="23"/>
      <c r="Q69" s="23"/>
      <c r="R69" s="23"/>
      <c r="S69" s="23"/>
      <c r="T69" s="23"/>
      <c r="U69" s="23"/>
      <c r="V69" s="23"/>
      <c r="W69" s="23"/>
      <c r="X69" s="23"/>
      <c r="Y69" s="23"/>
      <c r="Z69" s="23" t="s">
        <v>154</v>
      </c>
      <c r="AA69" s="23" t="s">
        <v>66</v>
      </c>
      <c r="AB69" s="23" t="s">
        <v>155</v>
      </c>
      <c r="AC69" s="31" t="s">
        <v>332</v>
      </c>
      <c r="AD69" s="23" t="s">
        <v>301</v>
      </c>
      <c r="AE69" s="23" t="s">
        <v>333</v>
      </c>
      <c r="AF69" s="23"/>
      <c r="AG69" s="23" t="s">
        <v>160</v>
      </c>
      <c r="AH69" s="23" t="s">
        <v>161</v>
      </c>
      <c r="AI69" s="17">
        <f t="shared" si="358"/>
        <v>3205.9</v>
      </c>
      <c r="AJ69" s="17">
        <f t="shared" si="358"/>
        <v>3205.9</v>
      </c>
      <c r="AK69" s="17">
        <v>0</v>
      </c>
      <c r="AL69" s="17">
        <v>0</v>
      </c>
      <c r="AM69" s="17">
        <v>0</v>
      </c>
      <c r="AN69" s="17">
        <v>0</v>
      </c>
      <c r="AO69" s="17">
        <v>0</v>
      </c>
      <c r="AP69" s="17">
        <v>0</v>
      </c>
      <c r="AQ69" s="17">
        <f>SUM(2695.3+473.9+36.7)</f>
        <v>3205.9</v>
      </c>
      <c r="AR69" s="17">
        <f>SUM(2695.3+473.9+36.7)</f>
        <v>3205.9</v>
      </c>
      <c r="AS69" s="17">
        <f t="shared" si="335"/>
        <v>9775.9</v>
      </c>
      <c r="AT69" s="17">
        <v>0</v>
      </c>
      <c r="AU69" s="17">
        <v>0</v>
      </c>
      <c r="AV69" s="17">
        <v>0</v>
      </c>
      <c r="AW69" s="17">
        <v>9775.9</v>
      </c>
      <c r="AX69" s="17">
        <f t="shared" si="359"/>
        <v>9878.6</v>
      </c>
      <c r="AY69" s="17">
        <v>0</v>
      </c>
      <c r="AZ69" s="17">
        <v>0</v>
      </c>
      <c r="BA69" s="17"/>
      <c r="BB69" s="17">
        <v>9878.6</v>
      </c>
      <c r="BC69" s="17">
        <f t="shared" si="360"/>
        <v>9987.2000000000007</v>
      </c>
      <c r="BD69" s="17">
        <v>0</v>
      </c>
      <c r="BE69" s="17">
        <v>0</v>
      </c>
      <c r="BF69" s="17">
        <v>0</v>
      </c>
      <c r="BG69" s="17">
        <v>9987.2000000000007</v>
      </c>
      <c r="BH69" s="17">
        <f t="shared" si="361"/>
        <v>3205.9</v>
      </c>
      <c r="BI69" s="17">
        <f t="shared" si="361"/>
        <v>3205.9</v>
      </c>
      <c r="BJ69" s="17">
        <v>0</v>
      </c>
      <c r="BK69" s="17">
        <v>0</v>
      </c>
      <c r="BL69" s="17">
        <v>0</v>
      </c>
      <c r="BM69" s="17">
        <v>0</v>
      </c>
      <c r="BN69" s="17">
        <v>0</v>
      </c>
      <c r="BO69" s="17">
        <v>0</v>
      </c>
      <c r="BP69" s="17">
        <f>SUM(2695.3+473.9+36.7)</f>
        <v>3205.9</v>
      </c>
      <c r="BQ69" s="17">
        <f>SUM(2695.3+473.9+36.7)</f>
        <v>3205.9</v>
      </c>
      <c r="BR69" s="17">
        <f t="shared" si="341"/>
        <v>9775.9</v>
      </c>
      <c r="BS69" s="17">
        <v>0</v>
      </c>
      <c r="BT69" s="17">
        <v>0</v>
      </c>
      <c r="BU69" s="17">
        <v>0</v>
      </c>
      <c r="BV69" s="17">
        <v>9775.9</v>
      </c>
      <c r="BW69" s="17">
        <f t="shared" si="343"/>
        <v>9878.6</v>
      </c>
      <c r="BX69" s="17">
        <v>0</v>
      </c>
      <c r="BY69" s="17">
        <v>0</v>
      </c>
      <c r="BZ69" s="17"/>
      <c r="CA69" s="17">
        <v>9878.6</v>
      </c>
      <c r="CB69" s="17">
        <f t="shared" si="362"/>
        <v>9987.2000000000007</v>
      </c>
      <c r="CC69" s="17">
        <v>0</v>
      </c>
      <c r="CD69" s="17">
        <v>0</v>
      </c>
      <c r="CE69" s="17">
        <v>0</v>
      </c>
      <c r="CF69" s="17">
        <v>9987.2000000000007</v>
      </c>
      <c r="CG69" s="32">
        <f t="shared" si="346"/>
        <v>3205.9</v>
      </c>
      <c r="CH69" s="32">
        <f t="shared" si="363"/>
        <v>0</v>
      </c>
      <c r="CI69" s="32">
        <f t="shared" si="364"/>
        <v>0</v>
      </c>
      <c r="CJ69" s="32">
        <f t="shared" si="365"/>
        <v>0</v>
      </c>
      <c r="CK69" s="32">
        <f t="shared" si="366"/>
        <v>3205.9</v>
      </c>
      <c r="CL69" s="32">
        <f t="shared" si="348"/>
        <v>9775.9</v>
      </c>
      <c r="CM69" s="32">
        <f t="shared" si="367"/>
        <v>0</v>
      </c>
      <c r="CN69" s="32">
        <f t="shared" si="367"/>
        <v>0</v>
      </c>
      <c r="CO69" s="32">
        <f t="shared" si="367"/>
        <v>0</v>
      </c>
      <c r="CP69" s="32">
        <f t="shared" si="367"/>
        <v>9775.9</v>
      </c>
      <c r="CQ69" s="32">
        <f t="shared" si="350"/>
        <v>9878.6</v>
      </c>
      <c r="CR69" s="32">
        <f t="shared" si="368"/>
        <v>0</v>
      </c>
      <c r="CS69" s="32">
        <f t="shared" si="368"/>
        <v>0</v>
      </c>
      <c r="CT69" s="32">
        <f t="shared" si="368"/>
        <v>0</v>
      </c>
      <c r="CU69" s="32">
        <f t="shared" si="368"/>
        <v>9878.6</v>
      </c>
      <c r="CV69" s="32">
        <f t="shared" si="352"/>
        <v>3205.9</v>
      </c>
      <c r="CW69" s="32">
        <f t="shared" si="369"/>
        <v>0</v>
      </c>
      <c r="CX69" s="32">
        <f t="shared" si="370"/>
        <v>0</v>
      </c>
      <c r="CY69" s="32">
        <f t="shared" si="371"/>
        <v>0</v>
      </c>
      <c r="CZ69" s="32">
        <f t="shared" si="372"/>
        <v>3205.9</v>
      </c>
      <c r="DA69" s="32">
        <f t="shared" si="354"/>
        <v>9775.9</v>
      </c>
      <c r="DB69" s="32">
        <f t="shared" si="373"/>
        <v>0</v>
      </c>
      <c r="DC69" s="32">
        <f t="shared" si="373"/>
        <v>0</v>
      </c>
      <c r="DD69" s="32">
        <f t="shared" si="373"/>
        <v>0</v>
      </c>
      <c r="DE69" s="32">
        <f t="shared" si="373"/>
        <v>9775.9</v>
      </c>
      <c r="DF69" s="32">
        <f t="shared" si="356"/>
        <v>9878.6</v>
      </c>
      <c r="DG69" s="32">
        <f t="shared" si="374"/>
        <v>0</v>
      </c>
      <c r="DH69" s="32">
        <f t="shared" si="374"/>
        <v>0</v>
      </c>
      <c r="DI69" s="32">
        <f t="shared" si="374"/>
        <v>0</v>
      </c>
      <c r="DJ69" s="33">
        <f t="shared" si="374"/>
        <v>9878.6</v>
      </c>
      <c r="DK69" s="34" t="s">
        <v>71</v>
      </c>
    </row>
    <row r="70" spans="1:115" ht="201" customHeight="1">
      <c r="A70" s="22" t="s">
        <v>334</v>
      </c>
      <c r="B70" s="23" t="s">
        <v>335</v>
      </c>
      <c r="C70" s="23" t="s">
        <v>62</v>
      </c>
      <c r="D70" s="23" t="s">
        <v>336</v>
      </c>
      <c r="E70" s="23" t="s">
        <v>64</v>
      </c>
      <c r="F70" s="23"/>
      <c r="G70" s="23"/>
      <c r="H70" s="23"/>
      <c r="I70" s="23"/>
      <c r="J70" s="23"/>
      <c r="K70" s="23"/>
      <c r="L70" s="23"/>
      <c r="M70" s="23"/>
      <c r="N70" s="23"/>
      <c r="O70" s="23"/>
      <c r="P70" s="23"/>
      <c r="Q70" s="23"/>
      <c r="R70" s="23"/>
      <c r="S70" s="23"/>
      <c r="T70" s="23"/>
      <c r="U70" s="23"/>
      <c r="V70" s="23"/>
      <c r="W70" s="23"/>
      <c r="X70" s="23"/>
      <c r="Y70" s="23"/>
      <c r="Z70" s="23"/>
      <c r="AA70" s="23"/>
      <c r="AB70" s="23"/>
      <c r="AC70" s="31" t="s">
        <v>337</v>
      </c>
      <c r="AD70" s="23" t="s">
        <v>301</v>
      </c>
      <c r="AE70" s="23" t="s">
        <v>302</v>
      </c>
      <c r="AF70" s="23"/>
      <c r="AG70" s="23" t="s">
        <v>241</v>
      </c>
      <c r="AH70" s="23" t="s">
        <v>242</v>
      </c>
      <c r="AI70" s="17">
        <f t="shared" si="358"/>
        <v>791.9</v>
      </c>
      <c r="AJ70" s="17">
        <f t="shared" si="358"/>
        <v>791.9</v>
      </c>
      <c r="AK70" s="17">
        <v>0</v>
      </c>
      <c r="AL70" s="17">
        <v>0</v>
      </c>
      <c r="AM70" s="17">
        <v>0</v>
      </c>
      <c r="AN70" s="17">
        <v>0</v>
      </c>
      <c r="AO70" s="17">
        <v>0</v>
      </c>
      <c r="AP70" s="17">
        <v>0</v>
      </c>
      <c r="AQ70" s="17">
        <v>791.9</v>
      </c>
      <c r="AR70" s="17">
        <v>791.9</v>
      </c>
      <c r="AS70" s="17">
        <f t="shared" si="335"/>
        <v>527.20000000000005</v>
      </c>
      <c r="AT70" s="17">
        <v>0</v>
      </c>
      <c r="AU70" s="17">
        <v>0</v>
      </c>
      <c r="AV70" s="17">
        <v>0</v>
      </c>
      <c r="AW70" s="17">
        <v>527.20000000000005</v>
      </c>
      <c r="AX70" s="17">
        <f t="shared" si="359"/>
        <v>537.4</v>
      </c>
      <c r="AY70" s="17">
        <v>0</v>
      </c>
      <c r="AZ70" s="17">
        <v>0</v>
      </c>
      <c r="BA70" s="17"/>
      <c r="BB70" s="17">
        <v>537.4</v>
      </c>
      <c r="BC70" s="17">
        <f t="shared" si="360"/>
        <v>537.4</v>
      </c>
      <c r="BD70" s="17">
        <v>0</v>
      </c>
      <c r="BE70" s="17">
        <v>0</v>
      </c>
      <c r="BF70" s="17">
        <v>0</v>
      </c>
      <c r="BG70" s="17">
        <v>537.4</v>
      </c>
      <c r="BH70" s="17">
        <f t="shared" si="361"/>
        <v>791.9</v>
      </c>
      <c r="BI70" s="17">
        <f t="shared" si="361"/>
        <v>791.9</v>
      </c>
      <c r="BJ70" s="17">
        <v>0</v>
      </c>
      <c r="BK70" s="17">
        <v>0</v>
      </c>
      <c r="BL70" s="17">
        <v>0</v>
      </c>
      <c r="BM70" s="17">
        <v>0</v>
      </c>
      <c r="BN70" s="17">
        <v>0</v>
      </c>
      <c r="BO70" s="17">
        <v>0</v>
      </c>
      <c r="BP70" s="17">
        <v>791.9</v>
      </c>
      <c r="BQ70" s="17">
        <v>791.9</v>
      </c>
      <c r="BR70" s="17">
        <f t="shared" si="341"/>
        <v>527.20000000000005</v>
      </c>
      <c r="BS70" s="17">
        <v>0</v>
      </c>
      <c r="BT70" s="17">
        <v>0</v>
      </c>
      <c r="BU70" s="17">
        <v>0</v>
      </c>
      <c r="BV70" s="17">
        <v>527.20000000000005</v>
      </c>
      <c r="BW70" s="17">
        <f t="shared" si="343"/>
        <v>537.4</v>
      </c>
      <c r="BX70" s="17">
        <v>0</v>
      </c>
      <c r="BY70" s="17">
        <v>0</v>
      </c>
      <c r="BZ70" s="17"/>
      <c r="CA70" s="17">
        <v>537.4</v>
      </c>
      <c r="CB70" s="17">
        <f t="shared" si="362"/>
        <v>537.4</v>
      </c>
      <c r="CC70" s="17">
        <v>0</v>
      </c>
      <c r="CD70" s="17">
        <v>0</v>
      </c>
      <c r="CE70" s="17">
        <v>0</v>
      </c>
      <c r="CF70" s="17">
        <v>537.4</v>
      </c>
      <c r="CG70" s="32">
        <f t="shared" si="346"/>
        <v>791.9</v>
      </c>
      <c r="CH70" s="32">
        <f t="shared" si="363"/>
        <v>0</v>
      </c>
      <c r="CI70" s="32">
        <f t="shared" si="364"/>
        <v>0</v>
      </c>
      <c r="CJ70" s="32">
        <f t="shared" si="365"/>
        <v>0</v>
      </c>
      <c r="CK70" s="32">
        <f t="shared" si="366"/>
        <v>791.9</v>
      </c>
      <c r="CL70" s="32">
        <f t="shared" si="348"/>
        <v>527.20000000000005</v>
      </c>
      <c r="CM70" s="32">
        <f t="shared" si="367"/>
        <v>0</v>
      </c>
      <c r="CN70" s="32">
        <f t="shared" si="367"/>
        <v>0</v>
      </c>
      <c r="CO70" s="32">
        <f t="shared" si="367"/>
        <v>0</v>
      </c>
      <c r="CP70" s="32">
        <f t="shared" si="367"/>
        <v>527.20000000000005</v>
      </c>
      <c r="CQ70" s="32">
        <f t="shared" si="350"/>
        <v>537.4</v>
      </c>
      <c r="CR70" s="32">
        <f t="shared" si="368"/>
        <v>0</v>
      </c>
      <c r="CS70" s="32">
        <f t="shared" si="368"/>
        <v>0</v>
      </c>
      <c r="CT70" s="32">
        <f t="shared" si="368"/>
        <v>0</v>
      </c>
      <c r="CU70" s="32">
        <f t="shared" si="368"/>
        <v>537.4</v>
      </c>
      <c r="CV70" s="32">
        <f t="shared" si="352"/>
        <v>791.9</v>
      </c>
      <c r="CW70" s="32">
        <f t="shared" si="369"/>
        <v>0</v>
      </c>
      <c r="CX70" s="32">
        <f t="shared" si="370"/>
        <v>0</v>
      </c>
      <c r="CY70" s="32">
        <f t="shared" si="371"/>
        <v>0</v>
      </c>
      <c r="CZ70" s="32">
        <f t="shared" si="372"/>
        <v>791.9</v>
      </c>
      <c r="DA70" s="32">
        <f t="shared" si="354"/>
        <v>527.20000000000005</v>
      </c>
      <c r="DB70" s="32">
        <f t="shared" si="373"/>
        <v>0</v>
      </c>
      <c r="DC70" s="32">
        <f t="shared" si="373"/>
        <v>0</v>
      </c>
      <c r="DD70" s="32">
        <f t="shared" si="373"/>
        <v>0</v>
      </c>
      <c r="DE70" s="32">
        <f t="shared" si="373"/>
        <v>527.20000000000005</v>
      </c>
      <c r="DF70" s="32">
        <f t="shared" si="356"/>
        <v>537.4</v>
      </c>
      <c r="DG70" s="32">
        <f t="shared" si="374"/>
        <v>0</v>
      </c>
      <c r="DH70" s="32">
        <f t="shared" si="374"/>
        <v>0</v>
      </c>
      <c r="DI70" s="32">
        <f t="shared" si="374"/>
        <v>0</v>
      </c>
      <c r="DJ70" s="33">
        <f t="shared" si="374"/>
        <v>537.4</v>
      </c>
      <c r="DK70" s="34" t="s">
        <v>71</v>
      </c>
    </row>
    <row r="71" spans="1:115" ht="172.5" customHeight="1">
      <c r="A71" s="22" t="s">
        <v>210</v>
      </c>
      <c r="B71" s="23" t="s">
        <v>338</v>
      </c>
      <c r="C71" s="23" t="s">
        <v>62</v>
      </c>
      <c r="D71" s="23" t="s">
        <v>339</v>
      </c>
      <c r="E71" s="23" t="s">
        <v>64</v>
      </c>
      <c r="F71" s="23"/>
      <c r="G71" s="23"/>
      <c r="H71" s="23"/>
      <c r="I71" s="23"/>
      <c r="J71" s="23"/>
      <c r="K71" s="23"/>
      <c r="L71" s="23"/>
      <c r="M71" s="23"/>
      <c r="N71" s="23"/>
      <c r="O71" s="23"/>
      <c r="P71" s="23"/>
      <c r="Q71" s="23"/>
      <c r="R71" s="23"/>
      <c r="S71" s="23"/>
      <c r="T71" s="23"/>
      <c r="U71" s="23"/>
      <c r="V71" s="23"/>
      <c r="W71" s="23"/>
      <c r="X71" s="23"/>
      <c r="Y71" s="23"/>
      <c r="Z71" s="23"/>
      <c r="AA71" s="23"/>
      <c r="AB71" s="23"/>
      <c r="AC71" s="31" t="s">
        <v>340</v>
      </c>
      <c r="AD71" s="23" t="s">
        <v>301</v>
      </c>
      <c r="AE71" s="23" t="s">
        <v>302</v>
      </c>
      <c r="AF71" s="23"/>
      <c r="AG71" s="23" t="s">
        <v>341</v>
      </c>
      <c r="AH71" s="23" t="s">
        <v>342</v>
      </c>
      <c r="AI71" s="17">
        <f t="shared" si="358"/>
        <v>892.8</v>
      </c>
      <c r="AJ71" s="17">
        <f t="shared" si="358"/>
        <v>892.8</v>
      </c>
      <c r="AK71" s="17">
        <v>0</v>
      </c>
      <c r="AL71" s="17">
        <v>0</v>
      </c>
      <c r="AM71" s="17">
        <v>0</v>
      </c>
      <c r="AN71" s="17">
        <v>0</v>
      </c>
      <c r="AO71" s="17">
        <v>0</v>
      </c>
      <c r="AP71" s="17">
        <v>0</v>
      </c>
      <c r="AQ71" s="17">
        <v>892.8</v>
      </c>
      <c r="AR71" s="17">
        <v>892.8</v>
      </c>
      <c r="AS71" s="17">
        <f t="shared" si="335"/>
        <v>1792.8</v>
      </c>
      <c r="AT71" s="17">
        <v>0</v>
      </c>
      <c r="AU71" s="17">
        <v>0</v>
      </c>
      <c r="AV71" s="17">
        <v>0</v>
      </c>
      <c r="AW71" s="17">
        <v>1792.8</v>
      </c>
      <c r="AX71" s="17">
        <f t="shared" si="359"/>
        <v>1811.5</v>
      </c>
      <c r="AY71" s="17">
        <v>0</v>
      </c>
      <c r="AZ71" s="17">
        <v>0</v>
      </c>
      <c r="BA71" s="17"/>
      <c r="BB71" s="17">
        <v>1811.5</v>
      </c>
      <c r="BC71" s="17">
        <f t="shared" si="360"/>
        <v>1831.5</v>
      </c>
      <c r="BD71" s="17">
        <v>0</v>
      </c>
      <c r="BE71" s="17">
        <v>0</v>
      </c>
      <c r="BF71" s="17">
        <v>0</v>
      </c>
      <c r="BG71" s="17">
        <v>1831.5</v>
      </c>
      <c r="BH71" s="17">
        <f t="shared" si="361"/>
        <v>892.8</v>
      </c>
      <c r="BI71" s="17">
        <f t="shared" si="361"/>
        <v>892.8</v>
      </c>
      <c r="BJ71" s="17">
        <v>0</v>
      </c>
      <c r="BK71" s="17">
        <v>0</v>
      </c>
      <c r="BL71" s="17">
        <v>0</v>
      </c>
      <c r="BM71" s="17">
        <v>0</v>
      </c>
      <c r="BN71" s="17">
        <v>0</v>
      </c>
      <c r="BO71" s="17">
        <v>0</v>
      </c>
      <c r="BP71" s="17">
        <v>892.8</v>
      </c>
      <c r="BQ71" s="17">
        <v>892.8</v>
      </c>
      <c r="BR71" s="17">
        <f t="shared" si="341"/>
        <v>1792.8</v>
      </c>
      <c r="BS71" s="17">
        <v>0</v>
      </c>
      <c r="BT71" s="17">
        <v>0</v>
      </c>
      <c r="BU71" s="17">
        <v>0</v>
      </c>
      <c r="BV71" s="17">
        <v>1792.8</v>
      </c>
      <c r="BW71" s="17">
        <f t="shared" si="343"/>
        <v>1811.5</v>
      </c>
      <c r="BX71" s="17">
        <v>0</v>
      </c>
      <c r="BY71" s="17">
        <v>0</v>
      </c>
      <c r="BZ71" s="17"/>
      <c r="CA71" s="17">
        <v>1811.5</v>
      </c>
      <c r="CB71" s="17">
        <f t="shared" si="362"/>
        <v>1831.5</v>
      </c>
      <c r="CC71" s="17">
        <v>0</v>
      </c>
      <c r="CD71" s="17">
        <v>0</v>
      </c>
      <c r="CE71" s="17">
        <v>0</v>
      </c>
      <c r="CF71" s="17">
        <v>1831.5</v>
      </c>
      <c r="CG71" s="32">
        <f t="shared" si="346"/>
        <v>892.8</v>
      </c>
      <c r="CH71" s="32">
        <f t="shared" si="363"/>
        <v>0</v>
      </c>
      <c r="CI71" s="32">
        <f t="shared" si="364"/>
        <v>0</v>
      </c>
      <c r="CJ71" s="32">
        <f t="shared" si="365"/>
        <v>0</v>
      </c>
      <c r="CK71" s="32">
        <f t="shared" si="366"/>
        <v>892.8</v>
      </c>
      <c r="CL71" s="32">
        <f t="shared" si="348"/>
        <v>1792.8</v>
      </c>
      <c r="CM71" s="32">
        <f t="shared" si="367"/>
        <v>0</v>
      </c>
      <c r="CN71" s="32">
        <f t="shared" si="367"/>
        <v>0</v>
      </c>
      <c r="CO71" s="32">
        <f t="shared" si="367"/>
        <v>0</v>
      </c>
      <c r="CP71" s="32">
        <f t="shared" si="367"/>
        <v>1792.8</v>
      </c>
      <c r="CQ71" s="32">
        <f t="shared" si="350"/>
        <v>1811.5</v>
      </c>
      <c r="CR71" s="32">
        <f t="shared" si="368"/>
        <v>0</v>
      </c>
      <c r="CS71" s="32">
        <f t="shared" si="368"/>
        <v>0</v>
      </c>
      <c r="CT71" s="32">
        <f t="shared" si="368"/>
        <v>0</v>
      </c>
      <c r="CU71" s="32">
        <f t="shared" si="368"/>
        <v>1811.5</v>
      </c>
      <c r="CV71" s="32">
        <f t="shared" si="352"/>
        <v>892.8</v>
      </c>
      <c r="CW71" s="32">
        <f t="shared" si="369"/>
        <v>0</v>
      </c>
      <c r="CX71" s="32">
        <f t="shared" si="370"/>
        <v>0</v>
      </c>
      <c r="CY71" s="32">
        <f t="shared" si="371"/>
        <v>0</v>
      </c>
      <c r="CZ71" s="32">
        <f t="shared" si="372"/>
        <v>892.8</v>
      </c>
      <c r="DA71" s="32">
        <f t="shared" si="354"/>
        <v>1792.8</v>
      </c>
      <c r="DB71" s="32">
        <f t="shared" si="373"/>
        <v>0</v>
      </c>
      <c r="DC71" s="32">
        <f t="shared" si="373"/>
        <v>0</v>
      </c>
      <c r="DD71" s="32">
        <f t="shared" si="373"/>
        <v>0</v>
      </c>
      <c r="DE71" s="32">
        <f t="shared" si="373"/>
        <v>1792.8</v>
      </c>
      <c r="DF71" s="32">
        <f t="shared" si="356"/>
        <v>1811.5</v>
      </c>
      <c r="DG71" s="32">
        <f t="shared" si="374"/>
        <v>0</v>
      </c>
      <c r="DH71" s="32">
        <f t="shared" si="374"/>
        <v>0</v>
      </c>
      <c r="DI71" s="32">
        <f t="shared" si="374"/>
        <v>0</v>
      </c>
      <c r="DJ71" s="33">
        <f t="shared" si="374"/>
        <v>1811.5</v>
      </c>
      <c r="DK71" s="34" t="s">
        <v>71</v>
      </c>
    </row>
    <row r="72" spans="1:115" ht="213" customHeight="1">
      <c r="A72" s="22" t="s">
        <v>343</v>
      </c>
      <c r="B72" s="49" t="s">
        <v>344</v>
      </c>
      <c r="C72" s="50" t="s">
        <v>345</v>
      </c>
      <c r="D72" s="51" t="s">
        <v>346</v>
      </c>
      <c r="E72" s="51" t="s">
        <v>347</v>
      </c>
      <c r="F72" s="23"/>
      <c r="G72" s="23"/>
      <c r="H72" s="23"/>
      <c r="I72" s="23"/>
      <c r="J72" s="23"/>
      <c r="K72" s="23"/>
      <c r="L72" s="23"/>
      <c r="M72" s="23"/>
      <c r="N72" s="23"/>
      <c r="O72" s="23"/>
      <c r="P72" s="23"/>
      <c r="Q72" s="23"/>
      <c r="R72" s="23"/>
      <c r="S72" s="23"/>
      <c r="T72" s="23"/>
      <c r="U72" s="23"/>
      <c r="V72" s="23"/>
      <c r="W72" s="23"/>
      <c r="X72" s="23"/>
      <c r="Y72" s="23"/>
      <c r="Z72" s="23"/>
      <c r="AA72" s="23"/>
      <c r="AB72" s="23"/>
      <c r="AC72" s="52" t="s">
        <v>348</v>
      </c>
      <c r="AD72" s="23" t="s">
        <v>301</v>
      </c>
      <c r="AE72" s="23" t="s">
        <v>302</v>
      </c>
      <c r="AF72" s="23"/>
      <c r="AG72" s="23" t="s">
        <v>349</v>
      </c>
      <c r="AH72" s="23"/>
      <c r="AI72" s="17">
        <f t="shared" si="358"/>
        <v>130.6</v>
      </c>
      <c r="AJ72" s="17">
        <f t="shared" si="358"/>
        <v>130.6</v>
      </c>
      <c r="AK72" s="17">
        <v>0</v>
      </c>
      <c r="AL72" s="17">
        <v>0</v>
      </c>
      <c r="AM72" s="17">
        <v>0</v>
      </c>
      <c r="AN72" s="17">
        <v>0</v>
      </c>
      <c r="AO72" s="17">
        <v>0</v>
      </c>
      <c r="AP72" s="17">
        <v>0</v>
      </c>
      <c r="AQ72" s="17">
        <v>130.6</v>
      </c>
      <c r="AR72" s="17">
        <v>130.6</v>
      </c>
      <c r="AS72" s="17">
        <f t="shared" ref="AS72" si="375">SUM(AT72:AW72)</f>
        <v>130.6</v>
      </c>
      <c r="AT72" s="17">
        <v>0</v>
      </c>
      <c r="AU72" s="17">
        <v>0</v>
      </c>
      <c r="AV72" s="17">
        <v>0</v>
      </c>
      <c r="AW72" s="17">
        <v>130.6</v>
      </c>
      <c r="AX72" s="17">
        <f t="shared" si="359"/>
        <v>130.6</v>
      </c>
      <c r="AY72" s="17">
        <v>0</v>
      </c>
      <c r="AZ72" s="17">
        <v>0</v>
      </c>
      <c r="BA72" s="17"/>
      <c r="BB72" s="17">
        <v>130.6</v>
      </c>
      <c r="BC72" s="17">
        <f t="shared" si="360"/>
        <v>130.6</v>
      </c>
      <c r="BD72" s="17">
        <v>0</v>
      </c>
      <c r="BE72" s="17">
        <v>0</v>
      </c>
      <c r="BF72" s="17">
        <v>0</v>
      </c>
      <c r="BG72" s="17">
        <v>130.6</v>
      </c>
      <c r="BH72" s="17">
        <f t="shared" si="361"/>
        <v>130.6</v>
      </c>
      <c r="BI72" s="17">
        <f t="shared" si="361"/>
        <v>130.6</v>
      </c>
      <c r="BJ72" s="17">
        <v>0</v>
      </c>
      <c r="BK72" s="17">
        <v>0</v>
      </c>
      <c r="BL72" s="17">
        <v>0</v>
      </c>
      <c r="BM72" s="17">
        <v>0</v>
      </c>
      <c r="BN72" s="17">
        <v>0</v>
      </c>
      <c r="BO72" s="17">
        <v>0</v>
      </c>
      <c r="BP72" s="17">
        <v>130.6</v>
      </c>
      <c r="BQ72" s="17">
        <v>130.6</v>
      </c>
      <c r="BR72" s="17">
        <f t="shared" ref="BR72" si="376">SUM(BS72:BV72)</f>
        <v>130.6</v>
      </c>
      <c r="BS72" s="17">
        <v>0</v>
      </c>
      <c r="BT72" s="17">
        <v>0</v>
      </c>
      <c r="BU72" s="17">
        <v>0</v>
      </c>
      <c r="BV72" s="17">
        <v>130.6</v>
      </c>
      <c r="BW72" s="17">
        <f t="shared" ref="BW72" si="377">SUM(BX72:CA72)</f>
        <v>130.6</v>
      </c>
      <c r="BX72" s="17">
        <v>0</v>
      </c>
      <c r="BY72" s="17">
        <v>0</v>
      </c>
      <c r="BZ72" s="17"/>
      <c r="CA72" s="17">
        <v>130.6</v>
      </c>
      <c r="CB72" s="17">
        <f t="shared" si="362"/>
        <v>130.6</v>
      </c>
      <c r="CC72" s="17">
        <v>0</v>
      </c>
      <c r="CD72" s="17">
        <v>0</v>
      </c>
      <c r="CE72" s="17">
        <v>0</v>
      </c>
      <c r="CF72" s="17">
        <v>130.6</v>
      </c>
      <c r="CG72" s="32">
        <f t="shared" ref="CG72" si="378">SUM(CH72:CK72)</f>
        <v>130.6</v>
      </c>
      <c r="CH72" s="32">
        <f t="shared" si="363"/>
        <v>0</v>
      </c>
      <c r="CI72" s="32">
        <f t="shared" si="364"/>
        <v>0</v>
      </c>
      <c r="CJ72" s="32">
        <f t="shared" si="365"/>
        <v>0</v>
      </c>
      <c r="CK72" s="32">
        <f t="shared" si="366"/>
        <v>130.6</v>
      </c>
      <c r="CL72" s="32">
        <f t="shared" ref="CL72" si="379">SUM(CM72:CP72)</f>
        <v>130.6</v>
      </c>
      <c r="CM72" s="32">
        <f t="shared" ref="CM72" si="380">SUM(AT72)</f>
        <v>0</v>
      </c>
      <c r="CN72" s="32">
        <f t="shared" si="367"/>
        <v>0</v>
      </c>
      <c r="CO72" s="32">
        <f t="shared" si="367"/>
        <v>0</v>
      </c>
      <c r="CP72" s="32">
        <f t="shared" si="367"/>
        <v>130.6</v>
      </c>
      <c r="CQ72" s="32">
        <f t="shared" ref="CQ72" si="381">SUM(CR72:CU72)</f>
        <v>130.6</v>
      </c>
      <c r="CR72" s="32">
        <f t="shared" ref="CR72" si="382">SUM(AY72)</f>
        <v>0</v>
      </c>
      <c r="CS72" s="32">
        <f t="shared" si="368"/>
        <v>0</v>
      </c>
      <c r="CT72" s="32">
        <f t="shared" si="368"/>
        <v>0</v>
      </c>
      <c r="CU72" s="32">
        <f t="shared" si="368"/>
        <v>130.6</v>
      </c>
      <c r="CV72" s="32">
        <f t="shared" ref="CV72" si="383">SUM(CW72:CZ72)</f>
        <v>130.6</v>
      </c>
      <c r="CW72" s="32">
        <f t="shared" ref="CW72" si="384">SUM(BK72)</f>
        <v>0</v>
      </c>
      <c r="CX72" s="32">
        <f t="shared" si="370"/>
        <v>0</v>
      </c>
      <c r="CY72" s="32">
        <f t="shared" si="371"/>
        <v>0</v>
      </c>
      <c r="CZ72" s="32">
        <f t="shared" si="372"/>
        <v>130.6</v>
      </c>
      <c r="DA72" s="32">
        <f t="shared" ref="DA72" si="385">SUM(DB72:DE72)</f>
        <v>130.6</v>
      </c>
      <c r="DB72" s="32">
        <f t="shared" ref="DB72" si="386">SUM(BS72)</f>
        <v>0</v>
      </c>
      <c r="DC72" s="32">
        <f t="shared" si="373"/>
        <v>0</v>
      </c>
      <c r="DD72" s="32">
        <f t="shared" si="373"/>
        <v>0</v>
      </c>
      <c r="DE72" s="32">
        <f t="shared" si="373"/>
        <v>130.6</v>
      </c>
      <c r="DF72" s="32">
        <f t="shared" ref="DF72" si="387">SUM(DG72:DJ72)</f>
        <v>130.6</v>
      </c>
      <c r="DG72" s="32">
        <f t="shared" ref="DG72" si="388">SUM(BX72)</f>
        <v>0</v>
      </c>
      <c r="DH72" s="32">
        <f t="shared" si="374"/>
        <v>0</v>
      </c>
      <c r="DI72" s="32">
        <f t="shared" si="374"/>
        <v>0</v>
      </c>
      <c r="DJ72" s="33">
        <f t="shared" si="374"/>
        <v>130.6</v>
      </c>
      <c r="DK72" s="34" t="s">
        <v>71</v>
      </c>
    </row>
    <row r="73" spans="1:115" ht="201" customHeight="1">
      <c r="A73" s="22" t="s">
        <v>350</v>
      </c>
      <c r="B73" s="23" t="s">
        <v>351</v>
      </c>
      <c r="C73" s="23" t="s">
        <v>62</v>
      </c>
      <c r="D73" s="23" t="s">
        <v>352</v>
      </c>
      <c r="E73" s="23" t="s">
        <v>64</v>
      </c>
      <c r="F73" s="23"/>
      <c r="G73" s="23"/>
      <c r="H73" s="23"/>
      <c r="I73" s="23"/>
      <c r="J73" s="23"/>
      <c r="K73" s="23"/>
      <c r="L73" s="23"/>
      <c r="M73" s="23"/>
      <c r="N73" s="23"/>
      <c r="O73" s="23"/>
      <c r="P73" s="23"/>
      <c r="Q73" s="23"/>
      <c r="R73" s="23"/>
      <c r="S73" s="23"/>
      <c r="T73" s="23"/>
      <c r="U73" s="23"/>
      <c r="V73" s="23"/>
      <c r="W73" s="23"/>
      <c r="X73" s="23"/>
      <c r="Y73" s="23"/>
      <c r="Z73" s="23"/>
      <c r="AA73" s="23"/>
      <c r="AB73" s="23"/>
      <c r="AC73" s="31" t="s">
        <v>353</v>
      </c>
      <c r="AD73" s="23" t="s">
        <v>301</v>
      </c>
      <c r="AE73" s="23" t="s">
        <v>302</v>
      </c>
      <c r="AF73" s="23"/>
      <c r="AG73" s="23" t="s">
        <v>241</v>
      </c>
      <c r="AH73" s="23" t="s">
        <v>242</v>
      </c>
      <c r="AI73" s="17">
        <f t="shared" si="358"/>
        <v>28.3</v>
      </c>
      <c r="AJ73" s="17">
        <f t="shared" si="358"/>
        <v>28.3</v>
      </c>
      <c r="AK73" s="17">
        <v>0</v>
      </c>
      <c r="AL73" s="17">
        <v>0</v>
      </c>
      <c r="AM73" s="17">
        <v>0</v>
      </c>
      <c r="AN73" s="17">
        <v>0</v>
      </c>
      <c r="AO73" s="17">
        <v>0</v>
      </c>
      <c r="AP73" s="17">
        <v>0</v>
      </c>
      <c r="AQ73" s="17">
        <v>28.3</v>
      </c>
      <c r="AR73" s="17">
        <v>28.3</v>
      </c>
      <c r="AS73" s="17">
        <f t="shared" si="335"/>
        <v>27.7</v>
      </c>
      <c r="AT73" s="17">
        <v>0</v>
      </c>
      <c r="AU73" s="17">
        <v>0</v>
      </c>
      <c r="AV73" s="17">
        <v>0</v>
      </c>
      <c r="AW73" s="17">
        <v>27.7</v>
      </c>
      <c r="AX73" s="17">
        <f t="shared" si="359"/>
        <v>28.3</v>
      </c>
      <c r="AY73" s="17">
        <v>0</v>
      </c>
      <c r="AZ73" s="17">
        <v>0</v>
      </c>
      <c r="BA73" s="17"/>
      <c r="BB73" s="17">
        <v>28.3</v>
      </c>
      <c r="BC73" s="17">
        <f t="shared" si="360"/>
        <v>28.3</v>
      </c>
      <c r="BD73" s="17">
        <v>0</v>
      </c>
      <c r="BE73" s="17">
        <v>0</v>
      </c>
      <c r="BF73" s="17">
        <v>0</v>
      </c>
      <c r="BG73" s="17">
        <v>28.3</v>
      </c>
      <c r="BH73" s="17">
        <f t="shared" si="361"/>
        <v>28.3</v>
      </c>
      <c r="BI73" s="17">
        <f t="shared" si="361"/>
        <v>28.3</v>
      </c>
      <c r="BJ73" s="17">
        <v>0</v>
      </c>
      <c r="BK73" s="17">
        <v>0</v>
      </c>
      <c r="BL73" s="17">
        <v>0</v>
      </c>
      <c r="BM73" s="17">
        <v>0</v>
      </c>
      <c r="BN73" s="17">
        <v>0</v>
      </c>
      <c r="BO73" s="17">
        <v>0</v>
      </c>
      <c r="BP73" s="17">
        <v>28.3</v>
      </c>
      <c r="BQ73" s="17">
        <v>28.3</v>
      </c>
      <c r="BR73" s="17">
        <f t="shared" si="341"/>
        <v>27.7</v>
      </c>
      <c r="BS73" s="17">
        <v>0</v>
      </c>
      <c r="BT73" s="17">
        <v>0</v>
      </c>
      <c r="BU73" s="17">
        <v>0</v>
      </c>
      <c r="BV73" s="17">
        <v>27.7</v>
      </c>
      <c r="BW73" s="17">
        <f t="shared" si="343"/>
        <v>28.3</v>
      </c>
      <c r="BX73" s="17">
        <v>0</v>
      </c>
      <c r="BY73" s="17">
        <v>0</v>
      </c>
      <c r="BZ73" s="17"/>
      <c r="CA73" s="17">
        <v>28.3</v>
      </c>
      <c r="CB73" s="17">
        <f t="shared" si="362"/>
        <v>28.3</v>
      </c>
      <c r="CC73" s="17">
        <v>0</v>
      </c>
      <c r="CD73" s="17">
        <v>0</v>
      </c>
      <c r="CE73" s="17">
        <v>0</v>
      </c>
      <c r="CF73" s="17">
        <v>28.3</v>
      </c>
      <c r="CG73" s="32">
        <f t="shared" si="346"/>
        <v>28.3</v>
      </c>
      <c r="CH73" s="32">
        <f t="shared" si="363"/>
        <v>0</v>
      </c>
      <c r="CI73" s="32">
        <f t="shared" si="364"/>
        <v>0</v>
      </c>
      <c r="CJ73" s="32">
        <f t="shared" si="365"/>
        <v>0</v>
      </c>
      <c r="CK73" s="32">
        <f t="shared" si="366"/>
        <v>28.3</v>
      </c>
      <c r="CL73" s="32">
        <f t="shared" si="348"/>
        <v>27.7</v>
      </c>
      <c r="CM73" s="32">
        <f t="shared" si="367"/>
        <v>0</v>
      </c>
      <c r="CN73" s="32">
        <f t="shared" si="367"/>
        <v>0</v>
      </c>
      <c r="CO73" s="32">
        <f t="shared" si="367"/>
        <v>0</v>
      </c>
      <c r="CP73" s="32">
        <f t="shared" si="367"/>
        <v>27.7</v>
      </c>
      <c r="CQ73" s="32">
        <f t="shared" si="350"/>
        <v>28.3</v>
      </c>
      <c r="CR73" s="32">
        <f t="shared" si="368"/>
        <v>0</v>
      </c>
      <c r="CS73" s="32">
        <f t="shared" si="368"/>
        <v>0</v>
      </c>
      <c r="CT73" s="32">
        <f t="shared" si="368"/>
        <v>0</v>
      </c>
      <c r="CU73" s="32">
        <f t="shared" si="368"/>
        <v>28.3</v>
      </c>
      <c r="CV73" s="32">
        <f t="shared" si="352"/>
        <v>28.3</v>
      </c>
      <c r="CW73" s="32">
        <f t="shared" si="369"/>
        <v>0</v>
      </c>
      <c r="CX73" s="32">
        <f t="shared" si="370"/>
        <v>0</v>
      </c>
      <c r="CY73" s="32">
        <f t="shared" si="371"/>
        <v>0</v>
      </c>
      <c r="CZ73" s="32">
        <f t="shared" si="372"/>
        <v>28.3</v>
      </c>
      <c r="DA73" s="32">
        <f t="shared" si="354"/>
        <v>27.7</v>
      </c>
      <c r="DB73" s="32">
        <f t="shared" si="373"/>
        <v>0</v>
      </c>
      <c r="DC73" s="32">
        <f t="shared" si="373"/>
        <v>0</v>
      </c>
      <c r="DD73" s="32">
        <f t="shared" si="373"/>
        <v>0</v>
      </c>
      <c r="DE73" s="32">
        <f t="shared" si="373"/>
        <v>27.7</v>
      </c>
      <c r="DF73" s="32">
        <f t="shared" si="356"/>
        <v>28.3</v>
      </c>
      <c r="DG73" s="32">
        <f t="shared" si="374"/>
        <v>0</v>
      </c>
      <c r="DH73" s="32">
        <f t="shared" si="374"/>
        <v>0</v>
      </c>
      <c r="DI73" s="32">
        <f t="shared" si="374"/>
        <v>0</v>
      </c>
      <c r="DJ73" s="33">
        <f t="shared" si="374"/>
        <v>28.3</v>
      </c>
      <c r="DK73" s="34" t="s">
        <v>71</v>
      </c>
    </row>
    <row r="74" spans="1:115" ht="90">
      <c r="A74" s="53" t="s">
        <v>354</v>
      </c>
      <c r="B74" s="49" t="s">
        <v>355</v>
      </c>
      <c r="C74" s="54" t="s">
        <v>345</v>
      </c>
      <c r="D74" s="51" t="s">
        <v>356</v>
      </c>
      <c r="E74" s="51" t="s">
        <v>347</v>
      </c>
      <c r="F74" s="23"/>
      <c r="G74" s="23"/>
      <c r="H74" s="23"/>
      <c r="I74" s="23"/>
      <c r="J74" s="23"/>
      <c r="K74" s="23"/>
      <c r="L74" s="23"/>
      <c r="M74" s="23"/>
      <c r="N74" s="23"/>
      <c r="O74" s="23"/>
      <c r="P74" s="23"/>
      <c r="Q74" s="23"/>
      <c r="R74" s="23"/>
      <c r="S74" s="23"/>
      <c r="T74" s="23"/>
      <c r="U74" s="23"/>
      <c r="V74" s="23"/>
      <c r="W74" s="23"/>
      <c r="X74" s="23"/>
      <c r="Y74" s="23"/>
      <c r="Z74" s="23"/>
      <c r="AA74" s="23"/>
      <c r="AB74" s="23"/>
      <c r="AC74" s="55" t="s">
        <v>357</v>
      </c>
      <c r="AD74" s="34" t="s">
        <v>358</v>
      </c>
      <c r="AE74" s="34" t="s">
        <v>359</v>
      </c>
      <c r="AF74" s="23"/>
      <c r="AG74" s="23" t="s">
        <v>98</v>
      </c>
      <c r="AH74" s="23"/>
      <c r="AI74" s="17">
        <f t="shared" si="358"/>
        <v>2485.5</v>
      </c>
      <c r="AJ74" s="17">
        <f t="shared" si="358"/>
        <v>2429.1</v>
      </c>
      <c r="AK74" s="17">
        <v>0</v>
      </c>
      <c r="AL74" s="17">
        <v>0</v>
      </c>
      <c r="AM74" s="17">
        <v>1851</v>
      </c>
      <c r="AN74" s="17">
        <v>1794.5</v>
      </c>
      <c r="AO74" s="17">
        <v>0</v>
      </c>
      <c r="AP74" s="17">
        <v>0</v>
      </c>
      <c r="AQ74" s="17">
        <f>SUM(2485.5-1851)</f>
        <v>634.5</v>
      </c>
      <c r="AR74" s="17">
        <f>SUM(2429.1-1794.5)</f>
        <v>634.59999999999991</v>
      </c>
      <c r="AS74" s="17">
        <f t="shared" ref="AS74" si="389">SUM(AT74:AW74)</f>
        <v>0</v>
      </c>
      <c r="AT74" s="17">
        <v>0</v>
      </c>
      <c r="AU74" s="17">
        <v>0</v>
      </c>
      <c r="AV74" s="17">
        <v>0</v>
      </c>
      <c r="AW74" s="17">
        <v>0</v>
      </c>
      <c r="AX74" s="17">
        <f t="shared" si="359"/>
        <v>0</v>
      </c>
      <c r="AY74" s="17">
        <v>0</v>
      </c>
      <c r="AZ74" s="17">
        <v>0</v>
      </c>
      <c r="BA74" s="17"/>
      <c r="BB74" s="17">
        <v>0</v>
      </c>
      <c r="BC74" s="17">
        <f t="shared" si="360"/>
        <v>0</v>
      </c>
      <c r="BD74" s="17">
        <v>0</v>
      </c>
      <c r="BE74" s="17">
        <v>0</v>
      </c>
      <c r="BF74" s="17">
        <v>0</v>
      </c>
      <c r="BG74" s="17">
        <v>0</v>
      </c>
      <c r="BH74" s="17">
        <f t="shared" si="361"/>
        <v>2485.5</v>
      </c>
      <c r="BI74" s="17">
        <f t="shared" si="361"/>
        <v>2429.1</v>
      </c>
      <c r="BJ74" s="17">
        <v>0</v>
      </c>
      <c r="BK74" s="17">
        <v>0</v>
      </c>
      <c r="BL74" s="17">
        <v>1851</v>
      </c>
      <c r="BM74" s="17">
        <v>1794.5</v>
      </c>
      <c r="BN74" s="17">
        <v>0</v>
      </c>
      <c r="BO74" s="17">
        <v>0</v>
      </c>
      <c r="BP74" s="17">
        <f>SUM(2485.5-1851)</f>
        <v>634.5</v>
      </c>
      <c r="BQ74" s="17">
        <f>SUM(2429.1-1794.5)</f>
        <v>634.59999999999991</v>
      </c>
      <c r="BR74" s="17">
        <f t="shared" ref="BR74" si="390">SUM(BS74:BV74)</f>
        <v>0</v>
      </c>
      <c r="BS74" s="17">
        <v>0</v>
      </c>
      <c r="BT74" s="17">
        <v>0</v>
      </c>
      <c r="BU74" s="17">
        <v>0</v>
      </c>
      <c r="BV74" s="17">
        <v>0</v>
      </c>
      <c r="BW74" s="17">
        <f t="shared" ref="BW74" si="391">SUM(BX74:CA74)</f>
        <v>0</v>
      </c>
      <c r="BX74" s="17">
        <v>0</v>
      </c>
      <c r="BY74" s="17">
        <v>0</v>
      </c>
      <c r="BZ74" s="17"/>
      <c r="CA74" s="17">
        <v>0</v>
      </c>
      <c r="CB74" s="17">
        <f t="shared" si="362"/>
        <v>0</v>
      </c>
      <c r="CC74" s="17">
        <v>0</v>
      </c>
      <c r="CD74" s="17">
        <v>0</v>
      </c>
      <c r="CE74" s="17">
        <v>0</v>
      </c>
      <c r="CF74" s="17">
        <v>0</v>
      </c>
      <c r="CG74" s="32">
        <f t="shared" ref="CG74" si="392">SUM(CH74:CK74)</f>
        <v>2429.1</v>
      </c>
      <c r="CH74" s="32">
        <f t="shared" si="363"/>
        <v>0</v>
      </c>
      <c r="CI74" s="32">
        <f t="shared" si="364"/>
        <v>1794.5</v>
      </c>
      <c r="CJ74" s="32">
        <f t="shared" si="365"/>
        <v>0</v>
      </c>
      <c r="CK74" s="32">
        <f t="shared" si="366"/>
        <v>634.59999999999991</v>
      </c>
      <c r="CL74" s="32">
        <f t="shared" ref="CL74" si="393">SUM(CM74:CP74)</f>
        <v>0</v>
      </c>
      <c r="CM74" s="32">
        <f t="shared" ref="CM74" si="394">SUM(AT74)</f>
        <v>0</v>
      </c>
      <c r="CN74" s="32">
        <f t="shared" si="367"/>
        <v>0</v>
      </c>
      <c r="CO74" s="32">
        <f t="shared" si="367"/>
        <v>0</v>
      </c>
      <c r="CP74" s="32">
        <f t="shared" si="367"/>
        <v>0</v>
      </c>
      <c r="CQ74" s="32">
        <f t="shared" ref="CQ74" si="395">SUM(CR74:CU74)</f>
        <v>0</v>
      </c>
      <c r="CR74" s="32">
        <f t="shared" ref="CR74" si="396">SUM(AY74)</f>
        <v>0</v>
      </c>
      <c r="CS74" s="32">
        <f t="shared" si="368"/>
        <v>0</v>
      </c>
      <c r="CT74" s="32">
        <f t="shared" si="368"/>
        <v>0</v>
      </c>
      <c r="CU74" s="32">
        <f t="shared" si="368"/>
        <v>0</v>
      </c>
      <c r="CV74" s="32">
        <f t="shared" ref="CV74" si="397">SUM(CW74:CZ74)</f>
        <v>2429.1</v>
      </c>
      <c r="CW74" s="32">
        <f t="shared" ref="CW74" si="398">SUM(BK74)</f>
        <v>0</v>
      </c>
      <c r="CX74" s="32">
        <f t="shared" si="370"/>
        <v>1794.5</v>
      </c>
      <c r="CY74" s="32">
        <f t="shared" si="371"/>
        <v>0</v>
      </c>
      <c r="CZ74" s="32">
        <f t="shared" ref="CZ74" si="399">SUM(BQ74)</f>
        <v>634.59999999999991</v>
      </c>
      <c r="DA74" s="32">
        <f t="shared" ref="DA74" si="400">SUM(DB74:DE74)</f>
        <v>0</v>
      </c>
      <c r="DB74" s="32">
        <f t="shared" ref="DB74" si="401">SUM(BS74)</f>
        <v>0</v>
      </c>
      <c r="DC74" s="32">
        <f t="shared" si="373"/>
        <v>0</v>
      </c>
      <c r="DD74" s="32">
        <f t="shared" si="373"/>
        <v>0</v>
      </c>
      <c r="DE74" s="32">
        <f t="shared" si="373"/>
        <v>0</v>
      </c>
      <c r="DF74" s="32">
        <f t="shared" ref="DF74" si="402">SUM(DG74:DJ74)</f>
        <v>0</v>
      </c>
      <c r="DG74" s="32">
        <f t="shared" ref="DG74" si="403">SUM(BX74)</f>
        <v>0</v>
      </c>
      <c r="DH74" s="32">
        <f t="shared" si="374"/>
        <v>0</v>
      </c>
      <c r="DI74" s="32">
        <f t="shared" si="374"/>
        <v>0</v>
      </c>
      <c r="DJ74" s="33">
        <f t="shared" si="374"/>
        <v>0</v>
      </c>
      <c r="DK74" s="34" t="s">
        <v>71</v>
      </c>
    </row>
    <row r="75" spans="1:115" ht="198" customHeight="1">
      <c r="A75" s="22" t="s">
        <v>360</v>
      </c>
      <c r="B75" s="23" t="s">
        <v>361</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52" t="s">
        <v>348</v>
      </c>
      <c r="AD75" s="23" t="s">
        <v>301</v>
      </c>
      <c r="AE75" s="23" t="s">
        <v>302</v>
      </c>
      <c r="AF75" s="23"/>
      <c r="AG75" s="23" t="s">
        <v>349</v>
      </c>
      <c r="AH75" s="23" t="s">
        <v>99</v>
      </c>
      <c r="AI75" s="17">
        <f t="shared" si="358"/>
        <v>56</v>
      </c>
      <c r="AJ75" s="17">
        <f t="shared" si="358"/>
        <v>56</v>
      </c>
      <c r="AK75" s="17">
        <v>0</v>
      </c>
      <c r="AL75" s="17">
        <v>0</v>
      </c>
      <c r="AM75" s="17">
        <v>0</v>
      </c>
      <c r="AN75" s="17">
        <v>0</v>
      </c>
      <c r="AO75" s="17">
        <v>0</v>
      </c>
      <c r="AP75" s="17">
        <v>0</v>
      </c>
      <c r="AQ75" s="17">
        <v>56</v>
      </c>
      <c r="AR75" s="17">
        <v>56</v>
      </c>
      <c r="AS75" s="17">
        <f t="shared" si="335"/>
        <v>56</v>
      </c>
      <c r="AT75" s="17">
        <v>0</v>
      </c>
      <c r="AU75" s="17">
        <v>0</v>
      </c>
      <c r="AV75" s="17">
        <v>0</v>
      </c>
      <c r="AW75" s="17">
        <v>56</v>
      </c>
      <c r="AX75" s="17">
        <f t="shared" si="359"/>
        <v>56</v>
      </c>
      <c r="AY75" s="17">
        <v>0</v>
      </c>
      <c r="AZ75" s="17">
        <v>0</v>
      </c>
      <c r="BA75" s="17"/>
      <c r="BB75" s="17">
        <v>56</v>
      </c>
      <c r="BC75" s="17">
        <f t="shared" si="360"/>
        <v>56</v>
      </c>
      <c r="BD75" s="17">
        <v>0</v>
      </c>
      <c r="BE75" s="17">
        <v>0</v>
      </c>
      <c r="BF75" s="17">
        <v>0</v>
      </c>
      <c r="BG75" s="17">
        <v>56</v>
      </c>
      <c r="BH75" s="17">
        <f t="shared" si="361"/>
        <v>56</v>
      </c>
      <c r="BI75" s="17">
        <f t="shared" si="361"/>
        <v>56</v>
      </c>
      <c r="BJ75" s="17">
        <v>0</v>
      </c>
      <c r="BK75" s="17">
        <v>0</v>
      </c>
      <c r="BL75" s="17">
        <v>0</v>
      </c>
      <c r="BM75" s="17">
        <v>0</v>
      </c>
      <c r="BN75" s="17">
        <v>0</v>
      </c>
      <c r="BO75" s="17">
        <v>0</v>
      </c>
      <c r="BP75" s="17">
        <v>56</v>
      </c>
      <c r="BQ75" s="17">
        <v>56</v>
      </c>
      <c r="BR75" s="17">
        <f t="shared" si="341"/>
        <v>56</v>
      </c>
      <c r="BS75" s="17">
        <v>0</v>
      </c>
      <c r="BT75" s="17">
        <v>0</v>
      </c>
      <c r="BU75" s="17">
        <v>0</v>
      </c>
      <c r="BV75" s="17">
        <v>56</v>
      </c>
      <c r="BW75" s="17">
        <f t="shared" si="343"/>
        <v>56</v>
      </c>
      <c r="BX75" s="17">
        <v>0</v>
      </c>
      <c r="BY75" s="17">
        <v>0</v>
      </c>
      <c r="BZ75" s="17"/>
      <c r="CA75" s="17">
        <v>56</v>
      </c>
      <c r="CB75" s="17">
        <f t="shared" si="362"/>
        <v>56</v>
      </c>
      <c r="CC75" s="17">
        <v>0</v>
      </c>
      <c r="CD75" s="17">
        <v>0</v>
      </c>
      <c r="CE75" s="17">
        <v>0</v>
      </c>
      <c r="CF75" s="17">
        <v>56</v>
      </c>
      <c r="CG75" s="32">
        <f t="shared" si="346"/>
        <v>56</v>
      </c>
      <c r="CH75" s="32">
        <f t="shared" si="363"/>
        <v>0</v>
      </c>
      <c r="CI75" s="32">
        <f t="shared" si="364"/>
        <v>0</v>
      </c>
      <c r="CJ75" s="32">
        <f t="shared" si="365"/>
        <v>0</v>
      </c>
      <c r="CK75" s="32">
        <f t="shared" si="366"/>
        <v>56</v>
      </c>
      <c r="CL75" s="32">
        <f t="shared" si="348"/>
        <v>56</v>
      </c>
      <c r="CM75" s="32">
        <f t="shared" si="367"/>
        <v>0</v>
      </c>
      <c r="CN75" s="32">
        <f t="shared" si="367"/>
        <v>0</v>
      </c>
      <c r="CO75" s="32">
        <f t="shared" si="367"/>
        <v>0</v>
      </c>
      <c r="CP75" s="32">
        <f t="shared" si="367"/>
        <v>56</v>
      </c>
      <c r="CQ75" s="32">
        <f t="shared" si="350"/>
        <v>56</v>
      </c>
      <c r="CR75" s="32">
        <f t="shared" si="368"/>
        <v>0</v>
      </c>
      <c r="CS75" s="32">
        <f t="shared" si="368"/>
        <v>0</v>
      </c>
      <c r="CT75" s="32">
        <f t="shared" si="368"/>
        <v>0</v>
      </c>
      <c r="CU75" s="32">
        <f t="shared" si="368"/>
        <v>56</v>
      </c>
      <c r="CV75" s="32">
        <f t="shared" si="352"/>
        <v>56</v>
      </c>
      <c r="CW75" s="32">
        <f t="shared" si="369"/>
        <v>0</v>
      </c>
      <c r="CX75" s="32">
        <f t="shared" si="370"/>
        <v>0</v>
      </c>
      <c r="CY75" s="32">
        <f t="shared" si="371"/>
        <v>0</v>
      </c>
      <c r="CZ75" s="32">
        <f t="shared" si="372"/>
        <v>56</v>
      </c>
      <c r="DA75" s="32">
        <f t="shared" si="354"/>
        <v>56</v>
      </c>
      <c r="DB75" s="32">
        <f t="shared" si="373"/>
        <v>0</v>
      </c>
      <c r="DC75" s="32">
        <f t="shared" si="373"/>
        <v>0</v>
      </c>
      <c r="DD75" s="32">
        <f t="shared" si="373"/>
        <v>0</v>
      </c>
      <c r="DE75" s="32">
        <f t="shared" si="373"/>
        <v>56</v>
      </c>
      <c r="DF75" s="32">
        <f t="shared" si="356"/>
        <v>56</v>
      </c>
      <c r="DG75" s="32">
        <f t="shared" si="374"/>
        <v>0</v>
      </c>
      <c r="DH75" s="32">
        <f t="shared" si="374"/>
        <v>0</v>
      </c>
      <c r="DI75" s="32">
        <f t="shared" si="374"/>
        <v>0</v>
      </c>
      <c r="DJ75" s="33">
        <f t="shared" si="374"/>
        <v>56</v>
      </c>
      <c r="DK75" s="34" t="s">
        <v>71</v>
      </c>
    </row>
    <row r="76" spans="1:115" s="21" customFormat="1" ht="31.5">
      <c r="A76" s="14" t="s">
        <v>362</v>
      </c>
      <c r="B76" s="15" t="s">
        <v>363</v>
      </c>
      <c r="C76" s="15" t="s">
        <v>54</v>
      </c>
      <c r="D76" s="15" t="s">
        <v>54</v>
      </c>
      <c r="E76" s="15" t="s">
        <v>54</v>
      </c>
      <c r="F76" s="15" t="s">
        <v>54</v>
      </c>
      <c r="G76" s="15" t="s">
        <v>54</v>
      </c>
      <c r="H76" s="15" t="s">
        <v>54</v>
      </c>
      <c r="I76" s="15" t="s">
        <v>54</v>
      </c>
      <c r="J76" s="15" t="s">
        <v>54</v>
      </c>
      <c r="K76" s="15" t="s">
        <v>54</v>
      </c>
      <c r="L76" s="15" t="s">
        <v>54</v>
      </c>
      <c r="M76" s="15" t="s">
        <v>54</v>
      </c>
      <c r="N76" s="15" t="s">
        <v>54</v>
      </c>
      <c r="O76" s="15" t="s">
        <v>54</v>
      </c>
      <c r="P76" s="15" t="s">
        <v>54</v>
      </c>
      <c r="Q76" s="15" t="s">
        <v>54</v>
      </c>
      <c r="R76" s="15" t="s">
        <v>54</v>
      </c>
      <c r="S76" s="15" t="s">
        <v>54</v>
      </c>
      <c r="T76" s="15" t="s">
        <v>54</v>
      </c>
      <c r="U76" s="15" t="s">
        <v>54</v>
      </c>
      <c r="V76" s="15" t="s">
        <v>54</v>
      </c>
      <c r="W76" s="15" t="s">
        <v>54</v>
      </c>
      <c r="X76" s="15" t="s">
        <v>54</v>
      </c>
      <c r="Y76" s="15" t="s">
        <v>54</v>
      </c>
      <c r="Z76" s="15" t="s">
        <v>54</v>
      </c>
      <c r="AA76" s="15" t="s">
        <v>54</v>
      </c>
      <c r="AB76" s="15" t="s">
        <v>54</v>
      </c>
      <c r="AC76" s="15" t="s">
        <v>54</v>
      </c>
      <c r="AD76" s="15" t="s">
        <v>54</v>
      </c>
      <c r="AE76" s="15" t="s">
        <v>54</v>
      </c>
      <c r="AF76" s="15" t="s">
        <v>54</v>
      </c>
      <c r="AG76" s="15" t="s">
        <v>54</v>
      </c>
      <c r="AH76" s="15" t="s">
        <v>54</v>
      </c>
      <c r="AI76" s="16">
        <f t="shared" ref="AI76:AI77" si="404">SUM(AK76+AM76+AO76+AQ76)</f>
        <v>74920.799999999988</v>
      </c>
      <c r="AJ76" s="16">
        <f t="shared" ref="AJ76:AJ77" si="405">SUM(AL76+AN76+AP76+AR76)</f>
        <v>68344.400000000009</v>
      </c>
      <c r="AK76" s="16">
        <f t="shared" ref="AK76:AR76" si="406">SUM(AK77-AK58)</f>
        <v>3166.9</v>
      </c>
      <c r="AL76" s="16">
        <f t="shared" si="406"/>
        <v>3160.4</v>
      </c>
      <c r="AM76" s="16">
        <f t="shared" si="406"/>
        <v>17497</v>
      </c>
      <c r="AN76" s="16">
        <f t="shared" si="406"/>
        <v>16184.099999999999</v>
      </c>
      <c r="AO76" s="16">
        <f t="shared" si="406"/>
        <v>0</v>
      </c>
      <c r="AP76" s="16">
        <f t="shared" si="406"/>
        <v>0</v>
      </c>
      <c r="AQ76" s="16">
        <f t="shared" si="406"/>
        <v>54256.899999999994</v>
      </c>
      <c r="AR76" s="16">
        <f t="shared" si="406"/>
        <v>48999.900000000009</v>
      </c>
      <c r="AS76" s="16">
        <f>SUM(AS77-AS58)</f>
        <v>30684.6</v>
      </c>
      <c r="AT76" s="16">
        <f>SUM(AT77-AT58)</f>
        <v>257.10000000000002</v>
      </c>
      <c r="AU76" s="16">
        <f t="shared" ref="AU76:AW76" si="407">SUM(AU77-AU58)</f>
        <v>3537.4</v>
      </c>
      <c r="AV76" s="16">
        <f t="shared" si="407"/>
        <v>0</v>
      </c>
      <c r="AW76" s="16">
        <f t="shared" si="407"/>
        <v>26890.1</v>
      </c>
      <c r="AX76" s="16">
        <f t="shared" ref="AX76:AX77" si="408">SUM(AY76:BB76)</f>
        <v>28554.000000000004</v>
      </c>
      <c r="AY76" s="16">
        <f t="shared" ref="AY76:BB76" si="409">SUM(AY77-AY58)</f>
        <v>266.39999999999998</v>
      </c>
      <c r="AZ76" s="16">
        <f t="shared" si="409"/>
        <v>1</v>
      </c>
      <c r="BA76" s="16">
        <f t="shared" si="409"/>
        <v>0</v>
      </c>
      <c r="BB76" s="16">
        <f t="shared" si="409"/>
        <v>28286.600000000002</v>
      </c>
      <c r="BC76" s="16">
        <f t="shared" ref="BC76:BC77" si="410">SUM(BD76:BG76)</f>
        <v>29604.599999999995</v>
      </c>
      <c r="BD76" s="16">
        <f t="shared" ref="BD76:BG76" si="411">SUM(BD77-BD58)</f>
        <v>0</v>
      </c>
      <c r="BE76" s="16">
        <f t="shared" si="411"/>
        <v>801</v>
      </c>
      <c r="BF76" s="16">
        <f t="shared" si="411"/>
        <v>0</v>
      </c>
      <c r="BG76" s="16">
        <f t="shared" si="411"/>
        <v>28803.599999999995</v>
      </c>
      <c r="BH76" s="16">
        <f t="shared" ref="BH76:BI77" si="412">SUM(BJ76+BL76+BN76+BP76)</f>
        <v>61022</v>
      </c>
      <c r="BI76" s="16">
        <f t="shared" si="412"/>
        <v>59313.2</v>
      </c>
      <c r="BJ76" s="16">
        <f t="shared" ref="BJ76:BQ76" si="413">SUM(BJ77-BJ58)</f>
        <v>3159.4</v>
      </c>
      <c r="BK76" s="16">
        <f t="shared" si="413"/>
        <v>3152.9</v>
      </c>
      <c r="BL76" s="16">
        <f t="shared" si="413"/>
        <v>14113.199999999999</v>
      </c>
      <c r="BM76" s="16">
        <f t="shared" si="413"/>
        <v>14091.999999999998</v>
      </c>
      <c r="BN76" s="16">
        <f t="shared" si="413"/>
        <v>0</v>
      </c>
      <c r="BO76" s="16">
        <f t="shared" si="413"/>
        <v>0</v>
      </c>
      <c r="BP76" s="16">
        <f t="shared" si="413"/>
        <v>43749.4</v>
      </c>
      <c r="BQ76" s="16">
        <f t="shared" si="413"/>
        <v>42068.3</v>
      </c>
      <c r="BR76" s="16">
        <f t="shared" si="341"/>
        <v>30684.6</v>
      </c>
      <c r="BS76" s="16">
        <f t="shared" ref="BS76:BV76" si="414">SUM(BS77-BS58)</f>
        <v>257.10000000000002</v>
      </c>
      <c r="BT76" s="16">
        <f t="shared" si="414"/>
        <v>3537.4</v>
      </c>
      <c r="BU76" s="16">
        <f t="shared" si="414"/>
        <v>0</v>
      </c>
      <c r="BV76" s="16">
        <f t="shared" si="414"/>
        <v>26890.1</v>
      </c>
      <c r="BW76" s="16">
        <f t="shared" si="343"/>
        <v>28554.000000000004</v>
      </c>
      <c r="BX76" s="16">
        <f t="shared" ref="BX76:CA76" si="415">SUM(BX77-BX58)</f>
        <v>266.39999999999998</v>
      </c>
      <c r="BY76" s="16">
        <f t="shared" si="415"/>
        <v>1</v>
      </c>
      <c r="BZ76" s="16">
        <f t="shared" si="415"/>
        <v>0</v>
      </c>
      <c r="CA76" s="16">
        <f t="shared" si="415"/>
        <v>28286.600000000002</v>
      </c>
      <c r="CB76" s="16">
        <f t="shared" ref="CB76:CB77" si="416">SUM(CC76:CF76)</f>
        <v>29604.599999999995</v>
      </c>
      <c r="CC76" s="16">
        <f t="shared" ref="CC76:CF76" si="417">SUM(CC77-CC58)</f>
        <v>0</v>
      </c>
      <c r="CD76" s="16">
        <f t="shared" si="417"/>
        <v>801</v>
      </c>
      <c r="CE76" s="16">
        <f t="shared" si="417"/>
        <v>0</v>
      </c>
      <c r="CF76" s="16">
        <f t="shared" si="417"/>
        <v>28803.599999999995</v>
      </c>
      <c r="CG76" s="18">
        <f t="shared" si="346"/>
        <v>68344.400000000009</v>
      </c>
      <c r="CH76" s="16">
        <f t="shared" ref="CH76:CK76" si="418">SUM(CH77-CH58)</f>
        <v>3160.4</v>
      </c>
      <c r="CI76" s="16">
        <f t="shared" si="418"/>
        <v>16184.099999999999</v>
      </c>
      <c r="CJ76" s="16">
        <f t="shared" si="418"/>
        <v>0</v>
      </c>
      <c r="CK76" s="16">
        <f t="shared" si="418"/>
        <v>48999.900000000009</v>
      </c>
      <c r="CL76" s="18">
        <f t="shared" si="348"/>
        <v>30684.6</v>
      </c>
      <c r="CM76" s="16">
        <f t="shared" ref="CM76:CP76" si="419">SUM(CM77-CM58)</f>
        <v>257.10000000000002</v>
      </c>
      <c r="CN76" s="16">
        <f t="shared" si="419"/>
        <v>3537.4</v>
      </c>
      <c r="CO76" s="16">
        <f t="shared" si="419"/>
        <v>0</v>
      </c>
      <c r="CP76" s="16">
        <f t="shared" si="419"/>
        <v>26890.1</v>
      </c>
      <c r="CQ76" s="18">
        <f t="shared" si="350"/>
        <v>28554.000000000004</v>
      </c>
      <c r="CR76" s="16">
        <f t="shared" ref="CR76:CU76" si="420">SUM(CR77-CR58)</f>
        <v>266.39999999999998</v>
      </c>
      <c r="CS76" s="16">
        <f t="shared" si="420"/>
        <v>1</v>
      </c>
      <c r="CT76" s="16">
        <f t="shared" si="420"/>
        <v>0</v>
      </c>
      <c r="CU76" s="16">
        <f t="shared" si="420"/>
        <v>28286.600000000002</v>
      </c>
      <c r="CV76" s="18">
        <f t="shared" si="352"/>
        <v>59313.2</v>
      </c>
      <c r="CW76" s="16">
        <f t="shared" ref="CW76:CZ76" si="421">SUM(CW77-CW58)</f>
        <v>3152.9</v>
      </c>
      <c r="CX76" s="16">
        <f t="shared" si="421"/>
        <v>14091.999999999998</v>
      </c>
      <c r="CY76" s="16">
        <f t="shared" si="421"/>
        <v>0</v>
      </c>
      <c r="CZ76" s="16">
        <f t="shared" si="421"/>
        <v>42068.3</v>
      </c>
      <c r="DA76" s="18">
        <f t="shared" si="354"/>
        <v>30684.6</v>
      </c>
      <c r="DB76" s="16">
        <f t="shared" ref="DB76:DE76" si="422">SUM(DB77-DB58)</f>
        <v>257.10000000000002</v>
      </c>
      <c r="DC76" s="16">
        <f t="shared" si="422"/>
        <v>3537.4</v>
      </c>
      <c r="DD76" s="16">
        <f t="shared" si="422"/>
        <v>0</v>
      </c>
      <c r="DE76" s="16">
        <f t="shared" si="422"/>
        <v>26890.1</v>
      </c>
      <c r="DF76" s="18">
        <f t="shared" si="356"/>
        <v>28554.000000000004</v>
      </c>
      <c r="DG76" s="16">
        <f t="shared" ref="DG76:DJ76" si="423">SUM(DG77-DG58)</f>
        <v>266.39999999999998</v>
      </c>
      <c r="DH76" s="16">
        <f t="shared" si="423"/>
        <v>1</v>
      </c>
      <c r="DI76" s="16">
        <f t="shared" si="423"/>
        <v>0</v>
      </c>
      <c r="DJ76" s="19">
        <f t="shared" si="423"/>
        <v>28286.600000000002</v>
      </c>
      <c r="DK76" s="20"/>
    </row>
    <row r="77" spans="1:115" s="21" customFormat="1" ht="21">
      <c r="A77" s="14" t="s">
        <v>364</v>
      </c>
      <c r="B77" s="15" t="s">
        <v>365</v>
      </c>
      <c r="C77" s="15" t="s">
        <v>54</v>
      </c>
      <c r="D77" s="15" t="s">
        <v>54</v>
      </c>
      <c r="E77" s="15" t="s">
        <v>54</v>
      </c>
      <c r="F77" s="15" t="s">
        <v>54</v>
      </c>
      <c r="G77" s="15" t="s">
        <v>54</v>
      </c>
      <c r="H77" s="15" t="s">
        <v>54</v>
      </c>
      <c r="I77" s="15" t="s">
        <v>54</v>
      </c>
      <c r="J77" s="15" t="s">
        <v>54</v>
      </c>
      <c r="K77" s="15" t="s">
        <v>54</v>
      </c>
      <c r="L77" s="15" t="s">
        <v>54</v>
      </c>
      <c r="M77" s="15" t="s">
        <v>54</v>
      </c>
      <c r="N77" s="15" t="s">
        <v>54</v>
      </c>
      <c r="O77" s="15" t="s">
        <v>54</v>
      </c>
      <c r="P77" s="15" t="s">
        <v>54</v>
      </c>
      <c r="Q77" s="15" t="s">
        <v>54</v>
      </c>
      <c r="R77" s="15" t="s">
        <v>54</v>
      </c>
      <c r="S77" s="15" t="s">
        <v>54</v>
      </c>
      <c r="T77" s="15" t="s">
        <v>54</v>
      </c>
      <c r="U77" s="15" t="s">
        <v>54</v>
      </c>
      <c r="V77" s="15" t="s">
        <v>54</v>
      </c>
      <c r="W77" s="15" t="s">
        <v>54</v>
      </c>
      <c r="X77" s="15" t="s">
        <v>54</v>
      </c>
      <c r="Y77" s="15" t="s">
        <v>54</v>
      </c>
      <c r="Z77" s="15" t="s">
        <v>54</v>
      </c>
      <c r="AA77" s="15" t="s">
        <v>54</v>
      </c>
      <c r="AB77" s="15" t="s">
        <v>54</v>
      </c>
      <c r="AC77" s="15" t="s">
        <v>54</v>
      </c>
      <c r="AD77" s="15" t="s">
        <v>54</v>
      </c>
      <c r="AE77" s="15" t="s">
        <v>54</v>
      </c>
      <c r="AF77" s="15" t="s">
        <v>54</v>
      </c>
      <c r="AG77" s="15" t="s">
        <v>54</v>
      </c>
      <c r="AH77" s="15" t="s">
        <v>54</v>
      </c>
      <c r="AI77" s="16">
        <f t="shared" si="404"/>
        <v>87631.5</v>
      </c>
      <c r="AJ77" s="16">
        <f t="shared" si="405"/>
        <v>80998.700000000012</v>
      </c>
      <c r="AK77" s="16">
        <f t="shared" ref="AK77:AR77" si="424">SUM(AK17)</f>
        <v>3166.9</v>
      </c>
      <c r="AL77" s="16">
        <f t="shared" si="424"/>
        <v>3160.4</v>
      </c>
      <c r="AM77" s="16">
        <f t="shared" si="424"/>
        <v>19348</v>
      </c>
      <c r="AN77" s="16">
        <f t="shared" si="424"/>
        <v>17978.599999999999</v>
      </c>
      <c r="AO77" s="16">
        <f t="shared" si="424"/>
        <v>0</v>
      </c>
      <c r="AP77" s="16">
        <f t="shared" si="424"/>
        <v>0</v>
      </c>
      <c r="AQ77" s="16">
        <f t="shared" si="424"/>
        <v>65116.599999999991</v>
      </c>
      <c r="AR77" s="16">
        <f t="shared" si="424"/>
        <v>59859.700000000012</v>
      </c>
      <c r="AS77" s="16">
        <f>SUM(AS17)</f>
        <v>47910.5</v>
      </c>
      <c r="AT77" s="16">
        <f>SUM(AT17)</f>
        <v>257.10000000000002</v>
      </c>
      <c r="AU77" s="16">
        <f t="shared" ref="AU77:AW77" si="425">SUM(AU17)</f>
        <v>3537.4</v>
      </c>
      <c r="AV77" s="16">
        <f t="shared" si="425"/>
        <v>0</v>
      </c>
      <c r="AW77" s="16">
        <f t="shared" si="425"/>
        <v>44116</v>
      </c>
      <c r="AX77" s="16">
        <f t="shared" si="408"/>
        <v>45968.3</v>
      </c>
      <c r="AY77" s="16">
        <f t="shared" ref="AY77:BB77" si="426">SUM(AY17)</f>
        <v>266.39999999999998</v>
      </c>
      <c r="AZ77" s="16">
        <f t="shared" si="426"/>
        <v>1</v>
      </c>
      <c r="BA77" s="16">
        <f t="shared" si="426"/>
        <v>0</v>
      </c>
      <c r="BB77" s="16">
        <f t="shared" si="426"/>
        <v>45700.9</v>
      </c>
      <c r="BC77" s="16">
        <f t="shared" si="410"/>
        <v>47191.599999999991</v>
      </c>
      <c r="BD77" s="16">
        <f t="shared" ref="BD77:BG77" si="427">SUM(BD17)</f>
        <v>0</v>
      </c>
      <c r="BE77" s="16">
        <f t="shared" si="427"/>
        <v>801</v>
      </c>
      <c r="BF77" s="16">
        <f t="shared" si="427"/>
        <v>0</v>
      </c>
      <c r="BG77" s="16">
        <f t="shared" si="427"/>
        <v>46390.599999999991</v>
      </c>
      <c r="BH77" s="16">
        <f t="shared" si="412"/>
        <v>73732.7</v>
      </c>
      <c r="BI77" s="16">
        <f t="shared" si="412"/>
        <v>71967.5</v>
      </c>
      <c r="BJ77" s="16">
        <f t="shared" ref="BJ77:BQ77" si="428">SUM(BJ17)</f>
        <v>3159.4</v>
      </c>
      <c r="BK77" s="16">
        <f t="shared" si="428"/>
        <v>3152.9</v>
      </c>
      <c r="BL77" s="16">
        <f t="shared" si="428"/>
        <v>15964.199999999999</v>
      </c>
      <c r="BM77" s="16">
        <f t="shared" si="428"/>
        <v>15886.499999999998</v>
      </c>
      <c r="BN77" s="16">
        <f t="shared" si="428"/>
        <v>0</v>
      </c>
      <c r="BO77" s="16">
        <f t="shared" si="428"/>
        <v>0</v>
      </c>
      <c r="BP77" s="16">
        <f t="shared" si="428"/>
        <v>54609.1</v>
      </c>
      <c r="BQ77" s="16">
        <f t="shared" si="428"/>
        <v>52928.100000000006</v>
      </c>
      <c r="BR77" s="16">
        <f t="shared" si="341"/>
        <v>47910.5</v>
      </c>
      <c r="BS77" s="16">
        <f t="shared" ref="BS77:BV77" si="429">SUM(BS17)</f>
        <v>257.10000000000002</v>
      </c>
      <c r="BT77" s="16">
        <f t="shared" si="429"/>
        <v>3537.4</v>
      </c>
      <c r="BU77" s="16">
        <f t="shared" si="429"/>
        <v>0</v>
      </c>
      <c r="BV77" s="16">
        <f t="shared" si="429"/>
        <v>44116</v>
      </c>
      <c r="BW77" s="16">
        <f t="shared" si="343"/>
        <v>45968.3</v>
      </c>
      <c r="BX77" s="16">
        <f t="shared" ref="BX77:CA77" si="430">SUM(BX17)</f>
        <v>266.39999999999998</v>
      </c>
      <c r="BY77" s="16">
        <f t="shared" si="430"/>
        <v>1</v>
      </c>
      <c r="BZ77" s="16">
        <f t="shared" si="430"/>
        <v>0</v>
      </c>
      <c r="CA77" s="16">
        <f t="shared" si="430"/>
        <v>45700.9</v>
      </c>
      <c r="CB77" s="16">
        <f t="shared" si="416"/>
        <v>47191.599999999991</v>
      </c>
      <c r="CC77" s="16">
        <f t="shared" ref="CC77:CF77" si="431">SUM(CC17)</f>
        <v>0</v>
      </c>
      <c r="CD77" s="16">
        <f t="shared" si="431"/>
        <v>801</v>
      </c>
      <c r="CE77" s="16">
        <f t="shared" si="431"/>
        <v>0</v>
      </c>
      <c r="CF77" s="16">
        <f t="shared" si="431"/>
        <v>46390.599999999991</v>
      </c>
      <c r="CG77" s="18">
        <f t="shared" si="346"/>
        <v>80998.700000000012</v>
      </c>
      <c r="CH77" s="16">
        <f t="shared" ref="CH77:CK77" si="432">SUM(CH17)</f>
        <v>3160.4</v>
      </c>
      <c r="CI77" s="16">
        <f t="shared" si="432"/>
        <v>17978.599999999999</v>
      </c>
      <c r="CJ77" s="16">
        <f t="shared" si="432"/>
        <v>0</v>
      </c>
      <c r="CK77" s="16">
        <f t="shared" si="432"/>
        <v>59859.700000000012</v>
      </c>
      <c r="CL77" s="18">
        <f t="shared" si="348"/>
        <v>47910.5</v>
      </c>
      <c r="CM77" s="16">
        <f t="shared" ref="CM77:CP77" si="433">SUM(CM17)</f>
        <v>257.10000000000002</v>
      </c>
      <c r="CN77" s="16">
        <f t="shared" si="433"/>
        <v>3537.4</v>
      </c>
      <c r="CO77" s="16">
        <f t="shared" si="433"/>
        <v>0</v>
      </c>
      <c r="CP77" s="16">
        <f t="shared" si="433"/>
        <v>44116</v>
      </c>
      <c r="CQ77" s="18">
        <f t="shared" si="350"/>
        <v>45968.3</v>
      </c>
      <c r="CR77" s="16">
        <f t="shared" ref="CR77:CU77" si="434">SUM(CR17)</f>
        <v>266.39999999999998</v>
      </c>
      <c r="CS77" s="16">
        <f t="shared" si="434"/>
        <v>1</v>
      </c>
      <c r="CT77" s="16">
        <f t="shared" si="434"/>
        <v>0</v>
      </c>
      <c r="CU77" s="16">
        <f t="shared" si="434"/>
        <v>45700.9</v>
      </c>
      <c r="CV77" s="18">
        <f t="shared" si="352"/>
        <v>71967.5</v>
      </c>
      <c r="CW77" s="16">
        <f t="shared" ref="CW77:CZ77" si="435">SUM(CW17)</f>
        <v>3152.9</v>
      </c>
      <c r="CX77" s="16">
        <f t="shared" si="435"/>
        <v>15886.499999999998</v>
      </c>
      <c r="CY77" s="16">
        <f t="shared" si="435"/>
        <v>0</v>
      </c>
      <c r="CZ77" s="16">
        <f t="shared" si="435"/>
        <v>52928.100000000006</v>
      </c>
      <c r="DA77" s="18">
        <f t="shared" si="354"/>
        <v>47910.5</v>
      </c>
      <c r="DB77" s="16">
        <f t="shared" ref="DB77:DE77" si="436">SUM(DB17)</f>
        <v>257.10000000000002</v>
      </c>
      <c r="DC77" s="16">
        <f t="shared" si="436"/>
        <v>3537.4</v>
      </c>
      <c r="DD77" s="16">
        <f t="shared" si="436"/>
        <v>0</v>
      </c>
      <c r="DE77" s="16">
        <f t="shared" si="436"/>
        <v>44116</v>
      </c>
      <c r="DF77" s="18">
        <f t="shared" si="356"/>
        <v>45968.3</v>
      </c>
      <c r="DG77" s="16">
        <f t="shared" ref="DG77:DJ77" si="437">SUM(DG17)</f>
        <v>266.39999999999998</v>
      </c>
      <c r="DH77" s="16">
        <f t="shared" si="437"/>
        <v>1</v>
      </c>
      <c r="DI77" s="16">
        <f t="shared" si="437"/>
        <v>0</v>
      </c>
      <c r="DJ77" s="19">
        <f t="shared" si="437"/>
        <v>45700.9</v>
      </c>
      <c r="DK77" s="20"/>
    </row>
    <row r="79" spans="1:115">
      <c r="A79" s="5"/>
    </row>
    <row r="80" spans="1:115">
      <c r="A80" s="5"/>
    </row>
  </sheetData>
  <mergeCells count="153">
    <mergeCell ref="AG30:AG31"/>
    <mergeCell ref="AA30:AA31"/>
    <mergeCell ref="AB30:AB31"/>
    <mergeCell ref="AC30:AC31"/>
    <mergeCell ref="AD30:AD31"/>
    <mergeCell ref="AE30:AE31"/>
    <mergeCell ref="AF30:AF31"/>
    <mergeCell ref="A30:A31"/>
    <mergeCell ref="B30:B31"/>
    <mergeCell ref="C30:C31"/>
    <mergeCell ref="D30:D31"/>
    <mergeCell ref="E30:E31"/>
    <mergeCell ref="Z30:Z31"/>
    <mergeCell ref="DF14:DF15"/>
    <mergeCell ref="DG14:DG15"/>
    <mergeCell ref="DH14:DH15"/>
    <mergeCell ref="DI14:DI15"/>
    <mergeCell ref="DJ14:DJ15"/>
    <mergeCell ref="AG16:AH16"/>
    <mergeCell ref="CZ14:CZ15"/>
    <mergeCell ref="DA14:DA15"/>
    <mergeCell ref="DB14:DB15"/>
    <mergeCell ref="DC14:DC15"/>
    <mergeCell ref="DD14:DD15"/>
    <mergeCell ref="DE14:DE15"/>
    <mergeCell ref="CT14:CT15"/>
    <mergeCell ref="CU14:CU15"/>
    <mergeCell ref="CV14:CV15"/>
    <mergeCell ref="CW14:CW15"/>
    <mergeCell ref="CX14:CX15"/>
    <mergeCell ref="CY14:CY15"/>
    <mergeCell ref="CN14:CN15"/>
    <mergeCell ref="CO14:CO15"/>
    <mergeCell ref="CP14:CP15"/>
    <mergeCell ref="CQ14:CQ15"/>
    <mergeCell ref="CR14:CR15"/>
    <mergeCell ref="CS14:CS15"/>
    <mergeCell ref="CH14:CH15"/>
    <mergeCell ref="CI14:CI15"/>
    <mergeCell ref="CJ14:CJ15"/>
    <mergeCell ref="CK14:CK15"/>
    <mergeCell ref="CL14:CL15"/>
    <mergeCell ref="CM14:CM15"/>
    <mergeCell ref="BV14:BV15"/>
    <mergeCell ref="BW14:BW15"/>
    <mergeCell ref="BX14:CA14"/>
    <mergeCell ref="CB14:CB15"/>
    <mergeCell ref="CC14:CF14"/>
    <mergeCell ref="CG14:CG15"/>
    <mergeCell ref="BN14:BO14"/>
    <mergeCell ref="BP14:BQ14"/>
    <mergeCell ref="BR14:BR15"/>
    <mergeCell ref="BS14:BS15"/>
    <mergeCell ref="BT14:BT15"/>
    <mergeCell ref="BU14:BU15"/>
    <mergeCell ref="AY14:BB14"/>
    <mergeCell ref="BC14:BC15"/>
    <mergeCell ref="BD14:BG14"/>
    <mergeCell ref="BH14:BI14"/>
    <mergeCell ref="BJ14:BK14"/>
    <mergeCell ref="BL14:BM14"/>
    <mergeCell ref="AS14:AS15"/>
    <mergeCell ref="AT14:AT15"/>
    <mergeCell ref="AU14:AU15"/>
    <mergeCell ref="AV14:AV15"/>
    <mergeCell ref="AW14:AW15"/>
    <mergeCell ref="AX14:AX15"/>
    <mergeCell ref="AH14:AH15"/>
    <mergeCell ref="AI14:AJ14"/>
    <mergeCell ref="AK14:AL14"/>
    <mergeCell ref="AM14:AN14"/>
    <mergeCell ref="AO14:AP14"/>
    <mergeCell ref="AQ14:AR14"/>
    <mergeCell ref="AA14:AA15"/>
    <mergeCell ref="AB14:AB15"/>
    <mergeCell ref="AC14:AC15"/>
    <mergeCell ref="AD14:AD15"/>
    <mergeCell ref="AE14:AE15"/>
    <mergeCell ref="AG14:AG15"/>
    <mergeCell ref="U14:U15"/>
    <mergeCell ref="V14:V15"/>
    <mergeCell ref="W14:W15"/>
    <mergeCell ref="X14:X15"/>
    <mergeCell ref="Y14:Y15"/>
    <mergeCell ref="Z14:Z15"/>
    <mergeCell ref="P14:P15"/>
    <mergeCell ref="Q14:Q15"/>
    <mergeCell ref="R14:R15"/>
    <mergeCell ref="S14:S15"/>
    <mergeCell ref="T14:T15"/>
    <mergeCell ref="I14:I15"/>
    <mergeCell ref="J14:J15"/>
    <mergeCell ref="K14:K15"/>
    <mergeCell ref="L14:L15"/>
    <mergeCell ref="M14:M15"/>
    <mergeCell ref="N14:N15"/>
    <mergeCell ref="CG13:CK13"/>
    <mergeCell ref="CL13:CP13"/>
    <mergeCell ref="CQ13:CU13"/>
    <mergeCell ref="C13:E13"/>
    <mergeCell ref="F13:I13"/>
    <mergeCell ref="J13:L13"/>
    <mergeCell ref="M13:P13"/>
    <mergeCell ref="Q13:S13"/>
    <mergeCell ref="T13:V13"/>
    <mergeCell ref="CG11:CU11"/>
    <mergeCell ref="CV11:DJ11"/>
    <mergeCell ref="DK11:DK15"/>
    <mergeCell ref="C12:V12"/>
    <mergeCell ref="W12:AB12"/>
    <mergeCell ref="AC12:AE13"/>
    <mergeCell ref="AI12:AR12"/>
    <mergeCell ref="AS12:AW12"/>
    <mergeCell ref="CG12:CK12"/>
    <mergeCell ref="CL12:CP12"/>
    <mergeCell ref="CQ12:CU12"/>
    <mergeCell ref="CV12:CZ12"/>
    <mergeCell ref="DA12:DE12"/>
    <mergeCell ref="DF12:DJ12"/>
    <mergeCell ref="AX12:BB13"/>
    <mergeCell ref="BC12:BG13"/>
    <mergeCell ref="BH12:BQ12"/>
    <mergeCell ref="BR12:BV12"/>
    <mergeCell ref="BW12:CA13"/>
    <mergeCell ref="CB12:CF13"/>
    <mergeCell ref="CV13:CZ13"/>
    <mergeCell ref="DA13:DE13"/>
    <mergeCell ref="DF13:DJ13"/>
    <mergeCell ref="W13:Y13"/>
    <mergeCell ref="CC1:CF1"/>
    <mergeCell ref="CC2:CF2"/>
    <mergeCell ref="A4:CF4"/>
    <mergeCell ref="A6:CF6"/>
    <mergeCell ref="D8:I8"/>
    <mergeCell ref="A11:A15"/>
    <mergeCell ref="B11:B15"/>
    <mergeCell ref="C11:AE11"/>
    <mergeCell ref="AF11:AF15"/>
    <mergeCell ref="AG11:AH13"/>
    <mergeCell ref="AI11:BG11"/>
    <mergeCell ref="BH11:CF11"/>
    <mergeCell ref="Z13:AB13"/>
    <mergeCell ref="AI13:AR13"/>
    <mergeCell ref="AS13:AW13"/>
    <mergeCell ref="BH13:BQ13"/>
    <mergeCell ref="BR13:BV13"/>
    <mergeCell ref="C14:C15"/>
    <mergeCell ref="D14:D15"/>
    <mergeCell ref="E14:E15"/>
    <mergeCell ref="F14:F15"/>
    <mergeCell ref="G14:G15"/>
    <mergeCell ref="H14:H15"/>
    <mergeCell ref="O14:O1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2019-02-25T12:56:29Z</dcterms:modified>
</cp:coreProperties>
</file>